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6" windowHeight="10457" firstSheet="5" activeTab="15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  <sheet name="ESRI_MAPINFO_SHEET" sheetId="17" state="veryHidden" r:id="rId17"/>
  </sheets>
  <definedNames>
    <definedName name="Año_2004">'2004'!$A$3:$I$61</definedName>
    <definedName name="Año_2005" localSheetId="2">'2006'!$A$3:$I$61</definedName>
    <definedName name="Año_2005">'2005'!$A$3:$I$61</definedName>
    <definedName name="_xlnm.Print_Area" localSheetId="0">'2004'!$A$3:$I$62</definedName>
    <definedName name="_xlnm.Print_Area" localSheetId="1">'2005'!$A$3:$I$62</definedName>
    <definedName name="_xlnm.Print_Area" localSheetId="2">'2006'!$A$3:$I$62</definedName>
    <definedName name="_xlnm.Print_Area" localSheetId="3">'2007'!$B$3:$J$59</definedName>
    <definedName name="_xlnm.Print_Area" localSheetId="4">'2008'!$B$3:$J$59</definedName>
    <definedName name="_xlnm.Print_Area" localSheetId="5">'2009'!$B$3:$K$62</definedName>
    <definedName name="_xlnm.Print_Area" localSheetId="6">'2010'!$B$3:$K$61</definedName>
    <definedName name="_xlnm.Print_Area" localSheetId="7">'2011'!$B$3:$K$41</definedName>
    <definedName name="_xlnm.Print_Area" localSheetId="8">'2012'!$B$3:$K$117</definedName>
    <definedName name="_xlnm.Print_Area" localSheetId="9">'2013'!$B$3:$K$111</definedName>
    <definedName name="_xlnm.Print_Area" localSheetId="10">'2014'!$B$3:$K$111</definedName>
    <definedName name="_xlnm.Print_Area" localSheetId="11">'2015'!$B$3:$K$113</definedName>
    <definedName name="_xlnm.Print_Area" localSheetId="14">'2018'!$B$3:$L$112</definedName>
  </definedNames>
  <calcPr fullCalcOnLoad="1"/>
</workbook>
</file>

<file path=xl/sharedStrings.xml><?xml version="1.0" encoding="utf-8"?>
<sst xmlns="http://schemas.openxmlformats.org/spreadsheetml/2006/main" count="1365" uniqueCount="1153">
  <si>
    <t>AÑO 2004</t>
  </si>
  <si>
    <t>SORTEO</t>
  </si>
  <si>
    <t>FECHA</t>
  </si>
  <si>
    <t>COMBINACION GANADORA</t>
  </si>
  <si>
    <t>NÚMEROS</t>
  </si>
  <si>
    <t>ESTRELLAS</t>
  </si>
  <si>
    <t>EUROMILLONES</t>
  </si>
  <si>
    <t xml:space="preserve"> </t>
  </si>
  <si>
    <t>AÑO 2005</t>
  </si>
  <si>
    <t>AÑO 2006</t>
  </si>
  <si>
    <t>COMBINACIÓN GANADORA.- AÑO 2007</t>
  </si>
  <si>
    <t>Nº</t>
  </si>
  <si>
    <t>COMBINACIÓN GANADORA.- AÑO 2008</t>
  </si>
  <si>
    <t>COMBINACIÓN GANADORA.- AÑO 2009</t>
  </si>
  <si>
    <t>FRECUENCIAS</t>
  </si>
  <si>
    <t>COMBINACIÓN GANADORA</t>
  </si>
  <si>
    <t>NÚMERO</t>
  </si>
  <si>
    <t>TOTAL</t>
  </si>
  <si>
    <t>COMBINACIÓN GANADORA.- AÑO 2010</t>
  </si>
  <si>
    <t>SEMANA</t>
  </si>
  <si>
    <t>* Primer sorteo del año 2010, pero que corresponde a la Semana 53 del año 2009</t>
  </si>
  <si>
    <t>1*</t>
  </si>
  <si>
    <t>2*</t>
  </si>
  <si>
    <t>* El sorteo nº 1 de 2010, corresponde a la Semana 53 del año 2009</t>
  </si>
  <si>
    <t>COMBINACIÓN GANADORA.- AÑO 2011</t>
  </si>
  <si>
    <t>2011/001</t>
  </si>
  <si>
    <t>2011/002</t>
  </si>
  <si>
    <t>2011/003</t>
  </si>
  <si>
    <t>2011/004</t>
  </si>
  <si>
    <t>2011/005</t>
  </si>
  <si>
    <t>2011/006</t>
  </si>
  <si>
    <t>2011/007</t>
  </si>
  <si>
    <t>2011/008</t>
  </si>
  <si>
    <t>2011/009</t>
  </si>
  <si>
    <t>2011/010</t>
  </si>
  <si>
    <t>2011/011</t>
  </si>
  <si>
    <t>2011/012</t>
  </si>
  <si>
    <t>2011/013</t>
  </si>
  <si>
    <t>2011/014</t>
  </si>
  <si>
    <t>2011/015</t>
  </si>
  <si>
    <t>2011/016</t>
  </si>
  <si>
    <t>2011/017</t>
  </si>
  <si>
    <t>2011/018</t>
  </si>
  <si>
    <t>2011/019</t>
  </si>
  <si>
    <t>2011/020</t>
  </si>
  <si>
    <t>2011/021</t>
  </si>
  <si>
    <t>2011/022</t>
  </si>
  <si>
    <t>2011/023</t>
  </si>
  <si>
    <t>2011/024</t>
  </si>
  <si>
    <t>2011/025</t>
  </si>
  <si>
    <t>2011/026</t>
  </si>
  <si>
    <t>2011/027</t>
  </si>
  <si>
    <t>2011/028</t>
  </si>
  <si>
    <t>2011/029</t>
  </si>
  <si>
    <t>2011/030</t>
  </si>
  <si>
    <t>2011/031</t>
  </si>
  <si>
    <t>2011/032</t>
  </si>
  <si>
    <t>2011/033</t>
  </si>
  <si>
    <t>2011/034</t>
  </si>
  <si>
    <t>2011/035</t>
  </si>
  <si>
    <t>2011/036</t>
  </si>
  <si>
    <t>2011/037</t>
  </si>
  <si>
    <t>2011/038</t>
  </si>
  <si>
    <t>2011/039</t>
  </si>
  <si>
    <t>2011/040</t>
  </si>
  <si>
    <t>2011/041</t>
  </si>
  <si>
    <t>2011/042</t>
  </si>
  <si>
    <t>2011/043</t>
  </si>
  <si>
    <t>2011/044</t>
  </si>
  <si>
    <t>2011/045</t>
  </si>
  <si>
    <t>2011/046</t>
  </si>
  <si>
    <t>2011/047</t>
  </si>
  <si>
    <t>2011/048</t>
  </si>
  <si>
    <t>2011/049</t>
  </si>
  <si>
    <t>2011/050</t>
  </si>
  <si>
    <t>2011/051</t>
  </si>
  <si>
    <t>2011/052</t>
  </si>
  <si>
    <t>Comprobado hasta Semana 08 --- Sorteo 2011/008</t>
  </si>
  <si>
    <t>2011/070</t>
  </si>
  <si>
    <t>2011/053</t>
  </si>
  <si>
    <t>2011/054</t>
  </si>
  <si>
    <t>2011/055</t>
  </si>
  <si>
    <t>2011/056</t>
  </si>
  <si>
    <t>2011/057</t>
  </si>
  <si>
    <t>2011/058</t>
  </si>
  <si>
    <t>2011/059</t>
  </si>
  <si>
    <t>2011/060</t>
  </si>
  <si>
    <t>2011/061</t>
  </si>
  <si>
    <t>2011/062</t>
  </si>
  <si>
    <t>2011/063</t>
  </si>
  <si>
    <t>2011/064</t>
  </si>
  <si>
    <t>2011/065</t>
  </si>
  <si>
    <t>2011/066</t>
  </si>
  <si>
    <t>2011/067</t>
  </si>
  <si>
    <t>2011/068</t>
  </si>
  <si>
    <t>2011/069</t>
  </si>
  <si>
    <t>2011/071</t>
  </si>
  <si>
    <t>2011/072</t>
  </si>
  <si>
    <t>2011/073</t>
  </si>
  <si>
    <t>2011/074</t>
  </si>
  <si>
    <t>2011/075</t>
  </si>
  <si>
    <t>2011/076</t>
  </si>
  <si>
    <t>2011/077</t>
  </si>
  <si>
    <t>2011/078</t>
  </si>
  <si>
    <t>2011/079</t>
  </si>
  <si>
    <t>2011/080</t>
  </si>
  <si>
    <t>2011/081</t>
  </si>
  <si>
    <t>2011/082</t>
  </si>
  <si>
    <t>2011/083</t>
  </si>
  <si>
    <t>2011/084</t>
  </si>
  <si>
    <t>2011/085</t>
  </si>
  <si>
    <t>2011/086</t>
  </si>
  <si>
    <t>COMBINACIÓN GANADORA.- AÑO 2012</t>
  </si>
  <si>
    <t>2012/001</t>
  </si>
  <si>
    <t>2012/002</t>
  </si>
  <si>
    <t>2012/003</t>
  </si>
  <si>
    <t>2012/004</t>
  </si>
  <si>
    <t>2012/005</t>
  </si>
  <si>
    <t>2012/006</t>
  </si>
  <si>
    <t>2012/007</t>
  </si>
  <si>
    <t>2012/008</t>
  </si>
  <si>
    <t>2012/009</t>
  </si>
  <si>
    <t>2012/010</t>
  </si>
  <si>
    <t>2012/011</t>
  </si>
  <si>
    <t>2012/012</t>
  </si>
  <si>
    <t>2012/013</t>
  </si>
  <si>
    <t>2012/014</t>
  </si>
  <si>
    <t>2012/015</t>
  </si>
  <si>
    <t>2012/016</t>
  </si>
  <si>
    <t>2012/017</t>
  </si>
  <si>
    <t>2012/018</t>
  </si>
  <si>
    <t>2012/019</t>
  </si>
  <si>
    <t>2012/020</t>
  </si>
  <si>
    <t>2012/021</t>
  </si>
  <si>
    <t>2012/022</t>
  </si>
  <si>
    <t>2012/023</t>
  </si>
  <si>
    <t>2012/024</t>
  </si>
  <si>
    <t>2012/025</t>
  </si>
  <si>
    <t>2012/026</t>
  </si>
  <si>
    <t>2012/027</t>
  </si>
  <si>
    <t>2012/028</t>
  </si>
  <si>
    <t>2012/029</t>
  </si>
  <si>
    <t>2012/030</t>
  </si>
  <si>
    <t>2012/031</t>
  </si>
  <si>
    <t>2012/032</t>
  </si>
  <si>
    <t>2012/033</t>
  </si>
  <si>
    <t>2012/034</t>
  </si>
  <si>
    <t>2012/035</t>
  </si>
  <si>
    <t>2012/036</t>
  </si>
  <si>
    <t>2012/037</t>
  </si>
  <si>
    <t>2012/038</t>
  </si>
  <si>
    <t>2012/039</t>
  </si>
  <si>
    <t>2012/040</t>
  </si>
  <si>
    <t>2012/041</t>
  </si>
  <si>
    <t>2012/042</t>
  </si>
  <si>
    <t>2012/043</t>
  </si>
  <si>
    <t>2012/044</t>
  </si>
  <si>
    <t>2012/045</t>
  </si>
  <si>
    <t>2012/046</t>
  </si>
  <si>
    <t>2012/047</t>
  </si>
  <si>
    <t>2012/048</t>
  </si>
  <si>
    <t>2012/049</t>
  </si>
  <si>
    <t>2012/050</t>
  </si>
  <si>
    <t>2012/051</t>
  </si>
  <si>
    <t>2012/052</t>
  </si>
  <si>
    <t>2012/053</t>
  </si>
  <si>
    <t>2012/054</t>
  </si>
  <si>
    <t>2012/055</t>
  </si>
  <si>
    <t>2012/056</t>
  </si>
  <si>
    <t>2012/057</t>
  </si>
  <si>
    <t>2012/058</t>
  </si>
  <si>
    <t>2012/059</t>
  </si>
  <si>
    <t>2012/060</t>
  </si>
  <si>
    <t>2012/061</t>
  </si>
  <si>
    <t>2012/062</t>
  </si>
  <si>
    <t>2012/063</t>
  </si>
  <si>
    <t>2012/064</t>
  </si>
  <si>
    <t>2012/065</t>
  </si>
  <si>
    <t>2012/066</t>
  </si>
  <si>
    <t>2012/067</t>
  </si>
  <si>
    <t>2012/068</t>
  </si>
  <si>
    <t>2012/069</t>
  </si>
  <si>
    <t>2012/070</t>
  </si>
  <si>
    <t>2012/071</t>
  </si>
  <si>
    <t>2012/072</t>
  </si>
  <si>
    <t>2012/073</t>
  </si>
  <si>
    <t>2012/074</t>
  </si>
  <si>
    <t>2012/075</t>
  </si>
  <si>
    <t>2012/076</t>
  </si>
  <si>
    <t>2012/077</t>
  </si>
  <si>
    <t>2012/078</t>
  </si>
  <si>
    <t>2012/079</t>
  </si>
  <si>
    <t>2012/080</t>
  </si>
  <si>
    <t>2012/081</t>
  </si>
  <si>
    <t>2012/082</t>
  </si>
  <si>
    <t>2012/083</t>
  </si>
  <si>
    <t>2012/084</t>
  </si>
  <si>
    <t>2012/085</t>
  </si>
  <si>
    <t>2012/086</t>
  </si>
  <si>
    <t>Comprobado hasta Semana 44 --- Sorteo 2012/088</t>
  </si>
  <si>
    <t>COMBINACIÓN GANADORA.- AÑO 2013</t>
  </si>
  <si>
    <t>2013/001</t>
  </si>
  <si>
    <t>2013/002</t>
  </si>
  <si>
    <t>2013/003</t>
  </si>
  <si>
    <t>2013/004</t>
  </si>
  <si>
    <t>2013/005</t>
  </si>
  <si>
    <t>2013/006</t>
  </si>
  <si>
    <t>2013/007</t>
  </si>
  <si>
    <t>2013/008</t>
  </si>
  <si>
    <t>2013/009</t>
  </si>
  <si>
    <t>2013/010</t>
  </si>
  <si>
    <t>2013/011</t>
  </si>
  <si>
    <t>2013/012</t>
  </si>
  <si>
    <t>2013/013</t>
  </si>
  <si>
    <t>2013/014</t>
  </si>
  <si>
    <t>2013/015</t>
  </si>
  <si>
    <t>2013/016</t>
  </si>
  <si>
    <t>2013/017</t>
  </si>
  <si>
    <t>2013/018</t>
  </si>
  <si>
    <t>2013/019</t>
  </si>
  <si>
    <t>2013/020</t>
  </si>
  <si>
    <t>2013/021</t>
  </si>
  <si>
    <t>2013/022</t>
  </si>
  <si>
    <t>2013/023</t>
  </si>
  <si>
    <t>2013/024</t>
  </si>
  <si>
    <t>2013/025</t>
  </si>
  <si>
    <t>2013/026</t>
  </si>
  <si>
    <t>2013/027</t>
  </si>
  <si>
    <t>2013/028</t>
  </si>
  <si>
    <t>2013/029</t>
  </si>
  <si>
    <t>2013/030</t>
  </si>
  <si>
    <t>2013/031</t>
  </si>
  <si>
    <t>2013/032</t>
  </si>
  <si>
    <t>2013/033</t>
  </si>
  <si>
    <t>2013/034</t>
  </si>
  <si>
    <t>2013/035</t>
  </si>
  <si>
    <t>2013/036</t>
  </si>
  <si>
    <t>2013/037</t>
  </si>
  <si>
    <t>2013/038</t>
  </si>
  <si>
    <t>2013/039</t>
  </si>
  <si>
    <t>2013/040</t>
  </si>
  <si>
    <t>2013/041</t>
  </si>
  <si>
    <t>2013/042</t>
  </si>
  <si>
    <t>2013/043</t>
  </si>
  <si>
    <t>2013/044</t>
  </si>
  <si>
    <t>2013/045</t>
  </si>
  <si>
    <t>2013/046</t>
  </si>
  <si>
    <t>2013/047</t>
  </si>
  <si>
    <t>2013/048</t>
  </si>
  <si>
    <t>2013/049</t>
  </si>
  <si>
    <t>2013/050</t>
  </si>
  <si>
    <t>2013/051</t>
  </si>
  <si>
    <t>2013/052</t>
  </si>
  <si>
    <t>2013/053</t>
  </si>
  <si>
    <t>2013/054</t>
  </si>
  <si>
    <t>2013/055</t>
  </si>
  <si>
    <t>2013/056</t>
  </si>
  <si>
    <t>2013/057</t>
  </si>
  <si>
    <t>2013/058</t>
  </si>
  <si>
    <t>2013/059</t>
  </si>
  <si>
    <t>2013/060</t>
  </si>
  <si>
    <t>2013/061</t>
  </si>
  <si>
    <t>2013/062</t>
  </si>
  <si>
    <t>2013/063</t>
  </si>
  <si>
    <t>2013/064</t>
  </si>
  <si>
    <t>2013/065</t>
  </si>
  <si>
    <t>2013/066</t>
  </si>
  <si>
    <t>2013/067</t>
  </si>
  <si>
    <t>2013/068</t>
  </si>
  <si>
    <t>2013/069</t>
  </si>
  <si>
    <t>2013/070</t>
  </si>
  <si>
    <t>2013/071</t>
  </si>
  <si>
    <t>2013/072</t>
  </si>
  <si>
    <t>2013/073</t>
  </si>
  <si>
    <t>2013/074</t>
  </si>
  <si>
    <t>2013/075</t>
  </si>
  <si>
    <t>2013/076</t>
  </si>
  <si>
    <t>2013/077</t>
  </si>
  <si>
    <t>2013/078</t>
  </si>
  <si>
    <t>2013/079</t>
  </si>
  <si>
    <t>2013/080</t>
  </si>
  <si>
    <t>2013/081</t>
  </si>
  <si>
    <t>2013/082</t>
  </si>
  <si>
    <t>2013/083</t>
  </si>
  <si>
    <t>2013/084</t>
  </si>
  <si>
    <t>2013/085</t>
  </si>
  <si>
    <t>2013/086</t>
  </si>
  <si>
    <t>2012/087</t>
  </si>
  <si>
    <t>2012/088</t>
  </si>
  <si>
    <t>2012/089</t>
  </si>
  <si>
    <t>2012/090</t>
  </si>
  <si>
    <t>2012/091</t>
  </si>
  <si>
    <t>2012/092</t>
  </si>
  <si>
    <t>2012/093</t>
  </si>
  <si>
    <t>2012/094</t>
  </si>
  <si>
    <t>2012/095</t>
  </si>
  <si>
    <t>2012/096</t>
  </si>
  <si>
    <t>2012/097</t>
  </si>
  <si>
    <t>2012/098</t>
  </si>
  <si>
    <t>2012/099</t>
  </si>
  <si>
    <t>2012/100</t>
  </si>
  <si>
    <t>2012/101</t>
  </si>
  <si>
    <t>2012/102</t>
  </si>
  <si>
    <t>2012/103</t>
  </si>
  <si>
    <t>2012/104</t>
  </si>
  <si>
    <t>2013/087</t>
  </si>
  <si>
    <t>2013/088</t>
  </si>
  <si>
    <t>2013/089</t>
  </si>
  <si>
    <t>2013/090</t>
  </si>
  <si>
    <t>2013/091</t>
  </si>
  <si>
    <t>2013/092</t>
  </si>
  <si>
    <t>2013/093</t>
  </si>
  <si>
    <t>2013/094</t>
  </si>
  <si>
    <t>2013/095</t>
  </si>
  <si>
    <t>2013/096</t>
  </si>
  <si>
    <t>2013/097</t>
  </si>
  <si>
    <t>2013/098</t>
  </si>
  <si>
    <t>2013/099</t>
  </si>
  <si>
    <t>2013/100</t>
  </si>
  <si>
    <t>2013/101</t>
  </si>
  <si>
    <t>2013/102</t>
  </si>
  <si>
    <t>2013/103</t>
  </si>
  <si>
    <t>2013/104</t>
  </si>
  <si>
    <t>(PRIMER SEMESTRE)</t>
  </si>
  <si>
    <t>(SEGUNDO SEMESTRE)</t>
  </si>
  <si>
    <t>JOKER</t>
  </si>
  <si>
    <t>COMBINACIÓN GANADORA.- AÑO 2014</t>
  </si>
  <si>
    <t>2013/105</t>
  </si>
  <si>
    <t>2014/001</t>
  </si>
  <si>
    <t>2014/002</t>
  </si>
  <si>
    <t>2014/003</t>
  </si>
  <si>
    <t>2014/004</t>
  </si>
  <si>
    <t>2014/005</t>
  </si>
  <si>
    <t>2014/006</t>
  </si>
  <si>
    <t>2014/007</t>
  </si>
  <si>
    <t>2014/008</t>
  </si>
  <si>
    <t>2014/009</t>
  </si>
  <si>
    <t>2014/010</t>
  </si>
  <si>
    <t>2014/011</t>
  </si>
  <si>
    <t>2014/012</t>
  </si>
  <si>
    <t>2014/013</t>
  </si>
  <si>
    <t>2014/014</t>
  </si>
  <si>
    <t>2014/015</t>
  </si>
  <si>
    <t>2014/016</t>
  </si>
  <si>
    <t>2014/017</t>
  </si>
  <si>
    <t>2014/018</t>
  </si>
  <si>
    <t>2014/019</t>
  </si>
  <si>
    <t>2014/020</t>
  </si>
  <si>
    <t>2014/021</t>
  </si>
  <si>
    <t>2014/022</t>
  </si>
  <si>
    <t>2014/023</t>
  </si>
  <si>
    <t>2014/024</t>
  </si>
  <si>
    <t>2014/025</t>
  </si>
  <si>
    <t>2014/026</t>
  </si>
  <si>
    <t>2014/027</t>
  </si>
  <si>
    <t>2014/028</t>
  </si>
  <si>
    <t>2014/029</t>
  </si>
  <si>
    <t>2014/030</t>
  </si>
  <si>
    <t>2014/031</t>
  </si>
  <si>
    <t>2014/032</t>
  </si>
  <si>
    <t>2014/033</t>
  </si>
  <si>
    <t>2014/034</t>
  </si>
  <si>
    <t>2014/035</t>
  </si>
  <si>
    <t>2014/036</t>
  </si>
  <si>
    <t>2014/037</t>
  </si>
  <si>
    <t>2014/038</t>
  </si>
  <si>
    <t>2014/039</t>
  </si>
  <si>
    <t>2014/040</t>
  </si>
  <si>
    <t>2014/041</t>
  </si>
  <si>
    <t>2014/042</t>
  </si>
  <si>
    <t>2014/043</t>
  </si>
  <si>
    <t>2014/044</t>
  </si>
  <si>
    <t>2014/045</t>
  </si>
  <si>
    <t>2014/046</t>
  </si>
  <si>
    <t>2014/047</t>
  </si>
  <si>
    <t>2014/048</t>
  </si>
  <si>
    <t>2014/049</t>
  </si>
  <si>
    <t>2014/050</t>
  </si>
  <si>
    <t>2014/051</t>
  </si>
  <si>
    <t>2014/052</t>
  </si>
  <si>
    <t>2014/053</t>
  </si>
  <si>
    <t>2014/054</t>
  </si>
  <si>
    <t>2014/055</t>
  </si>
  <si>
    <t>2014/056</t>
  </si>
  <si>
    <t>2014/057</t>
  </si>
  <si>
    <t>2014/058</t>
  </si>
  <si>
    <t>2014/059</t>
  </si>
  <si>
    <t>2014/060</t>
  </si>
  <si>
    <t>2014/061</t>
  </si>
  <si>
    <t>2014/062</t>
  </si>
  <si>
    <t>2014/063</t>
  </si>
  <si>
    <t>2014/064</t>
  </si>
  <si>
    <t>2014/065</t>
  </si>
  <si>
    <t>2014/066</t>
  </si>
  <si>
    <t>2014/067</t>
  </si>
  <si>
    <t>2014/068</t>
  </si>
  <si>
    <t>2014/069</t>
  </si>
  <si>
    <t>2014/070</t>
  </si>
  <si>
    <t>2014/071</t>
  </si>
  <si>
    <t>2014/072</t>
  </si>
  <si>
    <t>2014/073</t>
  </si>
  <si>
    <t>2014/074</t>
  </si>
  <si>
    <t>2014/075</t>
  </si>
  <si>
    <t>2014/076</t>
  </si>
  <si>
    <t>2014/077</t>
  </si>
  <si>
    <t>2014/078</t>
  </si>
  <si>
    <t>2014/079</t>
  </si>
  <si>
    <t>2014/080</t>
  </si>
  <si>
    <t>2014/081</t>
  </si>
  <si>
    <t>2014/082</t>
  </si>
  <si>
    <t>2014/083</t>
  </si>
  <si>
    <t>2014/084</t>
  </si>
  <si>
    <t>2014/085</t>
  </si>
  <si>
    <t>2014/086</t>
  </si>
  <si>
    <t>2014/087</t>
  </si>
  <si>
    <t>2014/088</t>
  </si>
  <si>
    <t>2014/089</t>
  </si>
  <si>
    <t>2014/090</t>
  </si>
  <si>
    <t>2014/091</t>
  </si>
  <si>
    <t>2014/092</t>
  </si>
  <si>
    <t>2014/093</t>
  </si>
  <si>
    <t>2014/094</t>
  </si>
  <si>
    <t>2014/095</t>
  </si>
  <si>
    <t>2014/096</t>
  </si>
  <si>
    <t>2014/097</t>
  </si>
  <si>
    <t>2014/098</t>
  </si>
  <si>
    <t>2014/099</t>
  </si>
  <si>
    <t>2014/100</t>
  </si>
  <si>
    <t>2014/101</t>
  </si>
  <si>
    <t>2014/102</t>
  </si>
  <si>
    <t>2014/103</t>
  </si>
  <si>
    <t>Comprobado hasta Semana 52/2013 --- Sorteo 2013/104</t>
  </si>
  <si>
    <t>COMBINACIÓN GANADORA.- AÑO 2015</t>
  </si>
  <si>
    <t>2014/104</t>
  </si>
  <si>
    <t>2015/001</t>
  </si>
  <si>
    <t>2015/002</t>
  </si>
  <si>
    <t>2015/003</t>
  </si>
  <si>
    <t>2015/004</t>
  </si>
  <si>
    <t>2015/005</t>
  </si>
  <si>
    <t>2015/006</t>
  </si>
  <si>
    <t>2015/007</t>
  </si>
  <si>
    <t>2015/008</t>
  </si>
  <si>
    <t>2015/009</t>
  </si>
  <si>
    <t>2015/010</t>
  </si>
  <si>
    <t>2015/011</t>
  </si>
  <si>
    <t>2015/012</t>
  </si>
  <si>
    <t>2015/013</t>
  </si>
  <si>
    <t>2015/014</t>
  </si>
  <si>
    <t>2015/015</t>
  </si>
  <si>
    <t>2015/016</t>
  </si>
  <si>
    <t>2015/017</t>
  </si>
  <si>
    <t>2015/018</t>
  </si>
  <si>
    <t>2015/019</t>
  </si>
  <si>
    <t>2015/020</t>
  </si>
  <si>
    <t>2015/021</t>
  </si>
  <si>
    <t>2015/022</t>
  </si>
  <si>
    <t>2015/023</t>
  </si>
  <si>
    <t>2015/024</t>
  </si>
  <si>
    <t>2015/025</t>
  </si>
  <si>
    <t>2015/026</t>
  </si>
  <si>
    <t>2015/027</t>
  </si>
  <si>
    <t>2015/028</t>
  </si>
  <si>
    <t>2015/029</t>
  </si>
  <si>
    <t>2015/030</t>
  </si>
  <si>
    <t>2015/031</t>
  </si>
  <si>
    <t>2015/032</t>
  </si>
  <si>
    <t>2015/033</t>
  </si>
  <si>
    <t>2015/034</t>
  </si>
  <si>
    <t>2015/035</t>
  </si>
  <si>
    <t>2015/036</t>
  </si>
  <si>
    <t>2015/037</t>
  </si>
  <si>
    <t>2015/038</t>
  </si>
  <si>
    <t>2015/039</t>
  </si>
  <si>
    <t>2015/040</t>
  </si>
  <si>
    <t>2015/041</t>
  </si>
  <si>
    <t>2015/042</t>
  </si>
  <si>
    <t>2015/043</t>
  </si>
  <si>
    <t>2015/044</t>
  </si>
  <si>
    <t>2015/045</t>
  </si>
  <si>
    <t>2015/046</t>
  </si>
  <si>
    <t>2015/047</t>
  </si>
  <si>
    <t>2015/048</t>
  </si>
  <si>
    <t>2015/049</t>
  </si>
  <si>
    <t>2015/050</t>
  </si>
  <si>
    <t>2015/051</t>
  </si>
  <si>
    <t>2015/052</t>
  </si>
  <si>
    <t>2015/053</t>
  </si>
  <si>
    <t>2015/054</t>
  </si>
  <si>
    <t>2015/055</t>
  </si>
  <si>
    <t>2015/056</t>
  </si>
  <si>
    <t>2015/057</t>
  </si>
  <si>
    <t>2015/058</t>
  </si>
  <si>
    <t>2015/059</t>
  </si>
  <si>
    <t>2015/060</t>
  </si>
  <si>
    <t>2015/061</t>
  </si>
  <si>
    <t>2015/062</t>
  </si>
  <si>
    <t>2015/063</t>
  </si>
  <si>
    <t>2015/064</t>
  </si>
  <si>
    <t>2015/065</t>
  </si>
  <si>
    <t>2015/066</t>
  </si>
  <si>
    <t>2015/067</t>
  </si>
  <si>
    <t>2015/068</t>
  </si>
  <si>
    <t>2015/069</t>
  </si>
  <si>
    <t>2015/070</t>
  </si>
  <si>
    <t>2015/071</t>
  </si>
  <si>
    <t>2015/072</t>
  </si>
  <si>
    <t>2015/073</t>
  </si>
  <si>
    <t>2015/074</t>
  </si>
  <si>
    <t>2015/075</t>
  </si>
  <si>
    <t>2015/076</t>
  </si>
  <si>
    <t>2015/077</t>
  </si>
  <si>
    <t>2015/078</t>
  </si>
  <si>
    <t>2015/079</t>
  </si>
  <si>
    <t>2015/080</t>
  </si>
  <si>
    <t>2015/081</t>
  </si>
  <si>
    <t>2015/082</t>
  </si>
  <si>
    <t>2015/083</t>
  </si>
  <si>
    <t>2015/084</t>
  </si>
  <si>
    <t>2015/085</t>
  </si>
  <si>
    <t>2015/086</t>
  </si>
  <si>
    <t>2015/087</t>
  </si>
  <si>
    <t>2015/088</t>
  </si>
  <si>
    <t>2015/089</t>
  </si>
  <si>
    <t>2015/090</t>
  </si>
  <si>
    <t>2015/091</t>
  </si>
  <si>
    <t>2015/092</t>
  </si>
  <si>
    <t>2015/093</t>
  </si>
  <si>
    <t>2015/094</t>
  </si>
  <si>
    <t>2015/095</t>
  </si>
  <si>
    <t>2015/096</t>
  </si>
  <si>
    <t>2015/097</t>
  </si>
  <si>
    <t>2015/098</t>
  </si>
  <si>
    <t>2015/099</t>
  </si>
  <si>
    <t>2015/100</t>
  </si>
  <si>
    <t>2015/101</t>
  </si>
  <si>
    <t>2015/102</t>
  </si>
  <si>
    <t>2015/103</t>
  </si>
  <si>
    <t>2015/104</t>
  </si>
  <si>
    <t>2016/001</t>
  </si>
  <si>
    <t>Comprobado hasta Semana 52/2014 --- Sorteo 2014/103</t>
  </si>
  <si>
    <t>Comprobado hasta Semana-07Sorteo 2015/013</t>
  </si>
  <si>
    <t>COMBINACIÓN GANADORA.- AÑO 2016</t>
  </si>
  <si>
    <t>2016/002</t>
  </si>
  <si>
    <t>2016/003</t>
  </si>
  <si>
    <t>2016/004</t>
  </si>
  <si>
    <t>2016/005</t>
  </si>
  <si>
    <t>2016/006</t>
  </si>
  <si>
    <t>2016/007</t>
  </si>
  <si>
    <t>2016/008</t>
  </si>
  <si>
    <t>2016/009</t>
  </si>
  <si>
    <t>2016/010</t>
  </si>
  <si>
    <t>2016/011</t>
  </si>
  <si>
    <t>2016/012</t>
  </si>
  <si>
    <t>2016/013</t>
  </si>
  <si>
    <t>2016/014</t>
  </si>
  <si>
    <t>2016/015</t>
  </si>
  <si>
    <t>2016/016</t>
  </si>
  <si>
    <t>2016/017</t>
  </si>
  <si>
    <t>2016/018</t>
  </si>
  <si>
    <t>2016/019</t>
  </si>
  <si>
    <t>2016/020</t>
  </si>
  <si>
    <t>2016/021</t>
  </si>
  <si>
    <t>2016/022</t>
  </si>
  <si>
    <t>2016/023</t>
  </si>
  <si>
    <t>2016/024</t>
  </si>
  <si>
    <t>2016/025</t>
  </si>
  <si>
    <t>2016/026</t>
  </si>
  <si>
    <t>2016/027</t>
  </si>
  <si>
    <t>2016/028</t>
  </si>
  <si>
    <t>2016/029</t>
  </si>
  <si>
    <t>2016/030</t>
  </si>
  <si>
    <t>2016/031</t>
  </si>
  <si>
    <t>2016/032</t>
  </si>
  <si>
    <t>2016/033</t>
  </si>
  <si>
    <t>2016/034</t>
  </si>
  <si>
    <t>2016/035</t>
  </si>
  <si>
    <t>2016/036</t>
  </si>
  <si>
    <t>2016/037</t>
  </si>
  <si>
    <t>2016/038</t>
  </si>
  <si>
    <t>2016/039</t>
  </si>
  <si>
    <t>2016/040</t>
  </si>
  <si>
    <t>2016/041</t>
  </si>
  <si>
    <t>2016/042</t>
  </si>
  <si>
    <t>2016/043</t>
  </si>
  <si>
    <t>2016/044</t>
  </si>
  <si>
    <t>2016/045</t>
  </si>
  <si>
    <t>2016/046</t>
  </si>
  <si>
    <t>2016/047</t>
  </si>
  <si>
    <t>2016/048</t>
  </si>
  <si>
    <t>2016/049</t>
  </si>
  <si>
    <t>2016/050</t>
  </si>
  <si>
    <t>2016/051</t>
  </si>
  <si>
    <t>2016/052</t>
  </si>
  <si>
    <t>2016/053</t>
  </si>
  <si>
    <t>2016/054</t>
  </si>
  <si>
    <t>2016/055</t>
  </si>
  <si>
    <t>2016/056</t>
  </si>
  <si>
    <t>2016/057</t>
  </si>
  <si>
    <t>2016/058</t>
  </si>
  <si>
    <t>2016/059</t>
  </si>
  <si>
    <t>2016/060</t>
  </si>
  <si>
    <t>2016/061</t>
  </si>
  <si>
    <t>2016/062</t>
  </si>
  <si>
    <t>2016/063</t>
  </si>
  <si>
    <t>2016/064</t>
  </si>
  <si>
    <t>2016/065</t>
  </si>
  <si>
    <t>2016/066</t>
  </si>
  <si>
    <t>2016/067</t>
  </si>
  <si>
    <t>2016/068</t>
  </si>
  <si>
    <t>2016/069</t>
  </si>
  <si>
    <t>2016/070</t>
  </si>
  <si>
    <t>2016/071</t>
  </si>
  <si>
    <t>2016/072</t>
  </si>
  <si>
    <t>2016/073</t>
  </si>
  <si>
    <t>2016/074</t>
  </si>
  <si>
    <t>2016/075</t>
  </si>
  <si>
    <t>2016/076</t>
  </si>
  <si>
    <t>2016/077</t>
  </si>
  <si>
    <t>2016/078</t>
  </si>
  <si>
    <t>2016/079</t>
  </si>
  <si>
    <t>2016/080</t>
  </si>
  <si>
    <t>2016/081</t>
  </si>
  <si>
    <t>2016/082</t>
  </si>
  <si>
    <t>2016/083</t>
  </si>
  <si>
    <t>2016/084</t>
  </si>
  <si>
    <t>2016/085</t>
  </si>
  <si>
    <t>2016/086</t>
  </si>
  <si>
    <t>2016/087</t>
  </si>
  <si>
    <t>2016/088</t>
  </si>
  <si>
    <t>2016/089</t>
  </si>
  <si>
    <t>2016/090</t>
  </si>
  <si>
    <t>2016/091</t>
  </si>
  <si>
    <t>2016/092</t>
  </si>
  <si>
    <t>2016/093</t>
  </si>
  <si>
    <t>2016/094</t>
  </si>
  <si>
    <t>2016/095</t>
  </si>
  <si>
    <t>2016/096</t>
  </si>
  <si>
    <t>2016/097</t>
  </si>
  <si>
    <t>2016/098</t>
  </si>
  <si>
    <t>2016/099</t>
  </si>
  <si>
    <t>2016/100</t>
  </si>
  <si>
    <t>2016/101</t>
  </si>
  <si>
    <t>2016/102</t>
  </si>
  <si>
    <t>2016/103</t>
  </si>
  <si>
    <t>2016/104</t>
  </si>
  <si>
    <t>2016/105</t>
  </si>
  <si>
    <t>Comprobado hasta Semana-XX Sorteo 2016/XXX</t>
  </si>
  <si>
    <r>
      <t>12</t>
    </r>
    <r>
      <rPr>
        <b/>
        <sz val="12"/>
        <color indexed="10"/>
        <rFont val="Arial"/>
        <family val="2"/>
      </rPr>
      <t>*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</si>
  <si>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Desde Sem 39(2016)</t>
    </r>
  </si>
  <si>
    <t>EL MILLÓN</t>
  </si>
  <si>
    <t>BJH27426</t>
  </si>
  <si>
    <t>BLS15995</t>
  </si>
  <si>
    <t>CCL61918</t>
  </si>
  <si>
    <t>CDZ66552</t>
  </si>
  <si>
    <t>CPR86623</t>
  </si>
  <si>
    <t>CSD19974</t>
  </si>
  <si>
    <t>CXF91697</t>
  </si>
  <si>
    <t>COMBINACIÓN GANADORA.- AÑO 2017</t>
  </si>
  <si>
    <t>Comprobado hasta Semana-XX Sorteo 2017/XXX</t>
  </si>
  <si>
    <t>2017/002</t>
  </si>
  <si>
    <t>2017/003</t>
  </si>
  <si>
    <t>2017/004</t>
  </si>
  <si>
    <t>2017/005</t>
  </si>
  <si>
    <t>2017/006</t>
  </si>
  <si>
    <t>2017/007</t>
  </si>
  <si>
    <t>2017/008</t>
  </si>
  <si>
    <t>2017/009</t>
  </si>
  <si>
    <t>2017/010</t>
  </si>
  <si>
    <t>2017/011</t>
  </si>
  <si>
    <t>2017/012</t>
  </si>
  <si>
    <t>2017/013</t>
  </si>
  <si>
    <t>2017/014</t>
  </si>
  <si>
    <t>2017/015</t>
  </si>
  <si>
    <t>2017/016</t>
  </si>
  <si>
    <t>2017/017</t>
  </si>
  <si>
    <t>2017/018</t>
  </si>
  <si>
    <t>2017/019</t>
  </si>
  <si>
    <t>2017/020</t>
  </si>
  <si>
    <t>2017/021</t>
  </si>
  <si>
    <t>2017/022</t>
  </si>
  <si>
    <t>2017/023</t>
  </si>
  <si>
    <t>2017/024</t>
  </si>
  <si>
    <t>2017/025</t>
  </si>
  <si>
    <t>2017/026</t>
  </si>
  <si>
    <t>2017/027</t>
  </si>
  <si>
    <t>2017/028</t>
  </si>
  <si>
    <t>2017/029</t>
  </si>
  <si>
    <t>2017/030</t>
  </si>
  <si>
    <t>2017/031</t>
  </si>
  <si>
    <t>2017/032</t>
  </si>
  <si>
    <t>2017/033</t>
  </si>
  <si>
    <t>2017/034</t>
  </si>
  <si>
    <t>2017/035</t>
  </si>
  <si>
    <t>2017/036</t>
  </si>
  <si>
    <t>2017/037</t>
  </si>
  <si>
    <t>2017/038</t>
  </si>
  <si>
    <t>2017/039</t>
  </si>
  <si>
    <t>2017/040</t>
  </si>
  <si>
    <t>2017/041</t>
  </si>
  <si>
    <t>2017/042</t>
  </si>
  <si>
    <t>2017/043</t>
  </si>
  <si>
    <t>2017/044</t>
  </si>
  <si>
    <t>2017/045</t>
  </si>
  <si>
    <t>2017/046</t>
  </si>
  <si>
    <t>2017/047</t>
  </si>
  <si>
    <t>2017/048</t>
  </si>
  <si>
    <t>2017/049</t>
  </si>
  <si>
    <t>2017/050</t>
  </si>
  <si>
    <t>2017/051</t>
  </si>
  <si>
    <t>2017/052</t>
  </si>
  <si>
    <t>2017/053</t>
  </si>
  <si>
    <t>2017/054</t>
  </si>
  <si>
    <t>2017/055</t>
  </si>
  <si>
    <t>2017/056</t>
  </si>
  <si>
    <t>2017/057</t>
  </si>
  <si>
    <t>2017/058</t>
  </si>
  <si>
    <t>2017/059</t>
  </si>
  <si>
    <t>2017/060</t>
  </si>
  <si>
    <t>2017/061</t>
  </si>
  <si>
    <t>2017/062</t>
  </si>
  <si>
    <t>2017/063</t>
  </si>
  <si>
    <t>2017/064</t>
  </si>
  <si>
    <t>2017/065</t>
  </si>
  <si>
    <t>2017/066</t>
  </si>
  <si>
    <t>2017/067</t>
  </si>
  <si>
    <t>2017/068</t>
  </si>
  <si>
    <t>2017/069</t>
  </si>
  <si>
    <t>2017/070</t>
  </si>
  <si>
    <t>2017/071</t>
  </si>
  <si>
    <t>2017/072</t>
  </si>
  <si>
    <t>2017/073</t>
  </si>
  <si>
    <t>2017/074</t>
  </si>
  <si>
    <t>2017/075</t>
  </si>
  <si>
    <t>2017/076</t>
  </si>
  <si>
    <t>2017/077</t>
  </si>
  <si>
    <t>2017/078</t>
  </si>
  <si>
    <t>2017/079</t>
  </si>
  <si>
    <t>2017/080</t>
  </si>
  <si>
    <t>2017/081</t>
  </si>
  <si>
    <t>2017/082</t>
  </si>
  <si>
    <t>2017/083</t>
  </si>
  <si>
    <t>2017/084</t>
  </si>
  <si>
    <t>2017/085</t>
  </si>
  <si>
    <t>2017/086</t>
  </si>
  <si>
    <t>2017/087</t>
  </si>
  <si>
    <t>2017/088</t>
  </si>
  <si>
    <t>2017/089</t>
  </si>
  <si>
    <t>2017/090</t>
  </si>
  <si>
    <t>2017/091</t>
  </si>
  <si>
    <t>2017/092</t>
  </si>
  <si>
    <t>2017/093</t>
  </si>
  <si>
    <t>2017/094</t>
  </si>
  <si>
    <t>2017/095</t>
  </si>
  <si>
    <t>2017/096</t>
  </si>
  <si>
    <t>2017/097</t>
  </si>
  <si>
    <t>2017/098</t>
  </si>
  <si>
    <t>2017/099</t>
  </si>
  <si>
    <t>2017/100</t>
  </si>
  <si>
    <t>2017/101</t>
  </si>
  <si>
    <t>2017/102</t>
  </si>
  <si>
    <t>2017/103</t>
  </si>
  <si>
    <t>2017/104</t>
  </si>
  <si>
    <t>2017/001</t>
  </si>
  <si>
    <t>DFP23131</t>
  </si>
  <si>
    <t>DMF28054</t>
  </si>
  <si>
    <t>DPT23541</t>
  </si>
  <si>
    <t>DWR28814</t>
  </si>
  <si>
    <t>FFQ30170</t>
  </si>
  <si>
    <t>FJP89454</t>
  </si>
  <si>
    <t>FSF13912</t>
  </si>
  <si>
    <t>FVJ81788</t>
  </si>
  <si>
    <t>FXN29035</t>
  </si>
  <si>
    <t>GFW03268</t>
  </si>
  <si>
    <t>GPM59501</t>
  </si>
  <si>
    <t>GSM10394</t>
  </si>
  <si>
    <t>HBW20743</t>
  </si>
  <si>
    <t>HGH10518</t>
  </si>
  <si>
    <t>HLG40074, HMM22479, HMM38260, HMM95580, HNR68737</t>
  </si>
  <si>
    <t>HRP80908</t>
  </si>
  <si>
    <t>HXQ69396</t>
  </si>
  <si>
    <t>JGD13368</t>
  </si>
  <si>
    <t>JMG18516</t>
  </si>
  <si>
    <t>JSV21776</t>
  </si>
  <si>
    <t>JWM17268</t>
  </si>
  <si>
    <t>KCV94497</t>
  </si>
  <si>
    <t>KJV84808</t>
  </si>
  <si>
    <t>KQG27699</t>
  </si>
  <si>
    <t>KSM02835</t>
  </si>
  <si>
    <t>LFZ78745</t>
  </si>
  <si>
    <t>LHS76737</t>
  </si>
  <si>
    <t>LNB54581, LNP77411, LPL99331, LQK90254, LRX89841</t>
  </si>
  <si>
    <t>MBN13373</t>
  </si>
  <si>
    <t>MJQ39259</t>
  </si>
  <si>
    <t>MPW11579</t>
  </si>
  <si>
    <t>MSN13717</t>
  </si>
  <si>
    <t>NFL79741</t>
  </si>
  <si>
    <t>NHS36159</t>
  </si>
  <si>
    <t>NMN78471</t>
  </si>
  <si>
    <t>NTD49765</t>
  </si>
  <si>
    <t>NWB53211</t>
  </si>
  <si>
    <t>PFG03564</t>
  </si>
  <si>
    <t>PLQ09238</t>
  </si>
  <si>
    <t>PNN10618</t>
  </si>
  <si>
    <t>PVT60760</t>
  </si>
  <si>
    <t>PZV56474</t>
  </si>
  <si>
    <t>QFP29494</t>
  </si>
  <si>
    <t>QNB92389</t>
  </si>
  <si>
    <t>QQM59853</t>
  </si>
  <si>
    <t>RFB53048</t>
  </si>
  <si>
    <t>RRH37615</t>
  </si>
  <si>
    <t>RTH22586</t>
  </si>
  <si>
    <t>COMBINACIÓN GANADORA.- AÑO 2018</t>
  </si>
  <si>
    <t>2018/001</t>
  </si>
  <si>
    <t>2018/002</t>
  </si>
  <si>
    <t>2018/003</t>
  </si>
  <si>
    <t>2018/004</t>
  </si>
  <si>
    <t>2018/005</t>
  </si>
  <si>
    <t>2018/006</t>
  </si>
  <si>
    <t>2018/007</t>
  </si>
  <si>
    <t>2018/008</t>
  </si>
  <si>
    <t>2018/009</t>
  </si>
  <si>
    <t>2018/010</t>
  </si>
  <si>
    <t>2018/011</t>
  </si>
  <si>
    <t>2018/012</t>
  </si>
  <si>
    <t>2018/013</t>
  </si>
  <si>
    <t>2018/014</t>
  </si>
  <si>
    <t>2018/015</t>
  </si>
  <si>
    <t>2018/016</t>
  </si>
  <si>
    <t>2018/017</t>
  </si>
  <si>
    <t>2018/018</t>
  </si>
  <si>
    <t>2018/019</t>
  </si>
  <si>
    <t>2018/020</t>
  </si>
  <si>
    <t>2018/021</t>
  </si>
  <si>
    <t>2018/022</t>
  </si>
  <si>
    <t>2018/023</t>
  </si>
  <si>
    <t>2018/024</t>
  </si>
  <si>
    <t>2018/025</t>
  </si>
  <si>
    <t>2018/026</t>
  </si>
  <si>
    <t>2018/027</t>
  </si>
  <si>
    <t>2018/028</t>
  </si>
  <si>
    <t>2018/029</t>
  </si>
  <si>
    <t>2018/030</t>
  </si>
  <si>
    <t>2018/031</t>
  </si>
  <si>
    <t>2018/032</t>
  </si>
  <si>
    <t>2018/033</t>
  </si>
  <si>
    <t>2018/034</t>
  </si>
  <si>
    <t>2018/035</t>
  </si>
  <si>
    <t>2018/036</t>
  </si>
  <si>
    <t>2018/037</t>
  </si>
  <si>
    <t>2018/038</t>
  </si>
  <si>
    <t>2018/039</t>
  </si>
  <si>
    <t>2018/040</t>
  </si>
  <si>
    <t>2018/041</t>
  </si>
  <si>
    <t>2018/042</t>
  </si>
  <si>
    <t>2018/043</t>
  </si>
  <si>
    <t>2018/044</t>
  </si>
  <si>
    <t>2018/045</t>
  </si>
  <si>
    <t>2018/046</t>
  </si>
  <si>
    <t>2018/047</t>
  </si>
  <si>
    <t>2018/048</t>
  </si>
  <si>
    <t>2018/049</t>
  </si>
  <si>
    <t>2018/050</t>
  </si>
  <si>
    <t>2018/051</t>
  </si>
  <si>
    <t>2018/052</t>
  </si>
  <si>
    <t>2018/053</t>
  </si>
  <si>
    <t>2018/054</t>
  </si>
  <si>
    <t>2018/055</t>
  </si>
  <si>
    <t>2018/056</t>
  </si>
  <si>
    <t>2018/057</t>
  </si>
  <si>
    <t>2018/058</t>
  </si>
  <si>
    <t>2018/059</t>
  </si>
  <si>
    <t>2018/060</t>
  </si>
  <si>
    <t>2018/061</t>
  </si>
  <si>
    <t>2018/062</t>
  </si>
  <si>
    <t>2018/063</t>
  </si>
  <si>
    <t>2018/064</t>
  </si>
  <si>
    <t>2018/065</t>
  </si>
  <si>
    <t>2018/066</t>
  </si>
  <si>
    <t>2018/067</t>
  </si>
  <si>
    <t>2018/068</t>
  </si>
  <si>
    <t>2018/069</t>
  </si>
  <si>
    <t>2018/070</t>
  </si>
  <si>
    <t>2018/071</t>
  </si>
  <si>
    <t>2018/072</t>
  </si>
  <si>
    <t>2018/073</t>
  </si>
  <si>
    <t>2018/074</t>
  </si>
  <si>
    <t>2018/075</t>
  </si>
  <si>
    <t>2018/076</t>
  </si>
  <si>
    <t>2018/077</t>
  </si>
  <si>
    <t>2018/078</t>
  </si>
  <si>
    <t>2018/079</t>
  </si>
  <si>
    <t>2018/080</t>
  </si>
  <si>
    <t>2018/081</t>
  </si>
  <si>
    <t>2018/082</t>
  </si>
  <si>
    <t>2018/083</t>
  </si>
  <si>
    <t>2018/084</t>
  </si>
  <si>
    <t>2018/085</t>
  </si>
  <si>
    <t>2018/086</t>
  </si>
  <si>
    <t>2018/087</t>
  </si>
  <si>
    <t>2018/088</t>
  </si>
  <si>
    <t>2018/089</t>
  </si>
  <si>
    <t>2018/090</t>
  </si>
  <si>
    <t>2018/091</t>
  </si>
  <si>
    <t>2018/092</t>
  </si>
  <si>
    <t>2018/093</t>
  </si>
  <si>
    <t>2018/094</t>
  </si>
  <si>
    <t>2018/095</t>
  </si>
  <si>
    <t>2018/096</t>
  </si>
  <si>
    <t>2018/097</t>
  </si>
  <si>
    <t>2018/098</t>
  </si>
  <si>
    <t>2018/099</t>
  </si>
  <si>
    <t>2018/100</t>
  </si>
  <si>
    <t>2018/101</t>
  </si>
  <si>
    <t>2018/102</t>
  </si>
  <si>
    <t>2018/103</t>
  </si>
  <si>
    <t>2018/104</t>
  </si>
  <si>
    <t>SDN79299</t>
  </si>
  <si>
    <t>SKF98808</t>
  </si>
  <si>
    <t>SMC29264</t>
  </si>
  <si>
    <t>SPV34991</t>
  </si>
  <si>
    <t>SZC65438</t>
  </si>
  <si>
    <t>TCZ95625</t>
  </si>
  <si>
    <t>TGX83224</t>
  </si>
  <si>
    <t>TPH75102</t>
  </si>
  <si>
    <t>TVX66431</t>
  </si>
  <si>
    <t>VGZ90400</t>
  </si>
  <si>
    <t>VLD65841</t>
  </si>
  <si>
    <t>VSX56204</t>
  </si>
  <si>
    <t>VZT29699</t>
  </si>
  <si>
    <t>WCN20873</t>
  </si>
  <si>
    <t>WLG90341</t>
  </si>
  <si>
    <t>WQK58563</t>
  </si>
  <si>
    <t>XBF99540</t>
  </si>
  <si>
    <t>XGP60849</t>
  </si>
  <si>
    <t>XPN91473
XQL32571
XRK21878
XRN62460
XVL68687</t>
  </si>
  <si>
    <t>EBBK43966
EBCC58926
EBCF59168
EBFB97797
EBFN38701
EBFR43398
EBFX08749
EBFX08749</t>
  </si>
  <si>
    <t>Lluvia de Millones - Códigos Ganadores en España</t>
  </si>
  <si>
    <t>XZT87895</t>
  </si>
  <si>
    <t>ZKK25877</t>
  </si>
  <si>
    <t>ZPF44617</t>
  </si>
  <si>
    <t>ZSK88461</t>
  </si>
  <si>
    <t>ZXL35128</t>
  </si>
  <si>
    <t>BFM50511</t>
  </si>
  <si>
    <t>BKJ13970</t>
  </si>
  <si>
    <t>BWZ49611</t>
  </si>
  <si>
    <t>CCH92301</t>
  </si>
  <si>
    <t>CKL41725</t>
  </si>
  <si>
    <t>CLP96731</t>
  </si>
  <si>
    <t>CSB02014</t>
  </si>
  <si>
    <t>CXN55745</t>
  </si>
  <si>
    <t>DHH86726</t>
  </si>
  <si>
    <t>DJR42594</t>
  </si>
  <si>
    <t>DSD86887</t>
  </si>
  <si>
    <t>DWL19465</t>
  </si>
  <si>
    <t>FBF67819</t>
  </si>
  <si>
    <t>FJD99813</t>
  </si>
  <si>
    <t>FKW87491</t>
  </si>
  <si>
    <t>FRT66788</t>
  </si>
  <si>
    <t>FTF66927</t>
  </si>
  <si>
    <t>GBG43976</t>
  </si>
  <si>
    <t>GJD73688</t>
  </si>
  <si>
    <t>GLS19533</t>
  </si>
  <si>
    <t>GSS45063</t>
  </si>
  <si>
    <t>HBM29755</t>
  </si>
  <si>
    <t>HHS91578</t>
  </si>
  <si>
    <t>HLZ53001</t>
  </si>
  <si>
    <t>HRP49659</t>
  </si>
  <si>
    <t>HXC57865</t>
  </si>
  <si>
    <t>JHV16849</t>
  </si>
  <si>
    <t>JPC28768</t>
  </si>
  <si>
    <t>JTT81855</t>
  </si>
  <si>
    <t>JWX30918</t>
  </si>
  <si>
    <t>KHS69266</t>
  </si>
  <si>
    <t>KLZ88234</t>
  </si>
  <si>
    <t>KQN64204</t>
  </si>
  <si>
    <t>COMBINACIÓN GANADORA.- AÑO 2019</t>
  </si>
  <si>
    <t>2019/001</t>
  </si>
  <si>
    <t>2019/002</t>
  </si>
  <si>
    <t>2019/003</t>
  </si>
  <si>
    <t>2019/004</t>
  </si>
  <si>
    <t>2019/005</t>
  </si>
  <si>
    <t>2019/006</t>
  </si>
  <si>
    <t>2019/007</t>
  </si>
  <si>
    <t>2019/008</t>
  </si>
  <si>
    <t>2019/009</t>
  </si>
  <si>
    <t>2019/010</t>
  </si>
  <si>
    <t>2019/011</t>
  </si>
  <si>
    <t>2019/012</t>
  </si>
  <si>
    <t>2019/013</t>
  </si>
  <si>
    <t>2019/014</t>
  </si>
  <si>
    <t>2019/015</t>
  </si>
  <si>
    <t>2019/016</t>
  </si>
  <si>
    <t>2019/017</t>
  </si>
  <si>
    <t>2019/018</t>
  </si>
  <si>
    <t>2019/019</t>
  </si>
  <si>
    <t>2019/020</t>
  </si>
  <si>
    <t>2019/021</t>
  </si>
  <si>
    <t>2019/022</t>
  </si>
  <si>
    <t>2019/023</t>
  </si>
  <si>
    <t>2019/024</t>
  </si>
  <si>
    <t>2019/025</t>
  </si>
  <si>
    <t>2019/026</t>
  </si>
  <si>
    <t>2019/027</t>
  </si>
  <si>
    <t>2019/028</t>
  </si>
  <si>
    <t>2019/029</t>
  </si>
  <si>
    <t>2019/030</t>
  </si>
  <si>
    <t>2019/031</t>
  </si>
  <si>
    <t>2019/032</t>
  </si>
  <si>
    <t>2019/033</t>
  </si>
  <si>
    <t>2019/034</t>
  </si>
  <si>
    <t>2019/035</t>
  </si>
  <si>
    <t>2019/036</t>
  </si>
  <si>
    <t>2019/037</t>
  </si>
  <si>
    <t>2019/038</t>
  </si>
  <si>
    <t>2019/039</t>
  </si>
  <si>
    <t>2019/040</t>
  </si>
  <si>
    <t>2019/041</t>
  </si>
  <si>
    <t>2019/042</t>
  </si>
  <si>
    <t>2019/043</t>
  </si>
  <si>
    <t>2019/044</t>
  </si>
  <si>
    <t>2019/045</t>
  </si>
  <si>
    <t>2019/046</t>
  </si>
  <si>
    <t>2019/047</t>
  </si>
  <si>
    <t>2019/048</t>
  </si>
  <si>
    <t>2019/049</t>
  </si>
  <si>
    <t>2019/050</t>
  </si>
  <si>
    <t>2019/051</t>
  </si>
  <si>
    <t>2019/052</t>
  </si>
  <si>
    <t>2019/053</t>
  </si>
  <si>
    <t>2019/054</t>
  </si>
  <si>
    <t>2019/055</t>
  </si>
  <si>
    <t>2019/056</t>
  </si>
  <si>
    <t>2019/057</t>
  </si>
  <si>
    <t>2019/058</t>
  </si>
  <si>
    <t>2019/059</t>
  </si>
  <si>
    <t>2019/060</t>
  </si>
  <si>
    <t>2019/061</t>
  </si>
  <si>
    <t>2019/062</t>
  </si>
  <si>
    <t>2019/063</t>
  </si>
  <si>
    <t>2019/064</t>
  </si>
  <si>
    <t>2019/065</t>
  </si>
  <si>
    <t>2019/066</t>
  </si>
  <si>
    <t>2019/067</t>
  </si>
  <si>
    <t>2019/068</t>
  </si>
  <si>
    <t>2019/069</t>
  </si>
  <si>
    <t>2019/070</t>
  </si>
  <si>
    <t>2019/071</t>
  </si>
  <si>
    <t>2019/072</t>
  </si>
  <si>
    <t>2019/073</t>
  </si>
  <si>
    <t>2019/074</t>
  </si>
  <si>
    <t>2019/075</t>
  </si>
  <si>
    <t>2019/076</t>
  </si>
  <si>
    <t>2019/077</t>
  </si>
  <si>
    <t>2019/078</t>
  </si>
  <si>
    <t>2019/079</t>
  </si>
  <si>
    <t>2019/080</t>
  </si>
  <si>
    <t>2019/081</t>
  </si>
  <si>
    <t>2019/082</t>
  </si>
  <si>
    <t>2019/083</t>
  </si>
  <si>
    <t>2019/084</t>
  </si>
  <si>
    <t>2019/085</t>
  </si>
  <si>
    <t>2019/086</t>
  </si>
  <si>
    <t>2019/087</t>
  </si>
  <si>
    <t>2019/088</t>
  </si>
  <si>
    <t>2019/089</t>
  </si>
  <si>
    <t>2019/090</t>
  </si>
  <si>
    <t>2019/091</t>
  </si>
  <si>
    <t>2019/092</t>
  </si>
  <si>
    <t>2019/093</t>
  </si>
  <si>
    <t>2019/094</t>
  </si>
  <si>
    <t>2019/095</t>
  </si>
  <si>
    <t>2019/096</t>
  </si>
  <si>
    <t>2019/097</t>
  </si>
  <si>
    <t>2019/098</t>
  </si>
  <si>
    <t>2019/099</t>
  </si>
  <si>
    <t>2019/100</t>
  </si>
  <si>
    <t>2019/101</t>
  </si>
  <si>
    <t>2019/102</t>
  </si>
  <si>
    <t>2019/103</t>
  </si>
  <si>
    <t>2019/104</t>
  </si>
  <si>
    <t>KWP75105</t>
  </si>
  <si>
    <t>LFD21753</t>
  </si>
  <si>
    <t>LJL57701</t>
  </si>
  <si>
    <t>LNH36834</t>
  </si>
  <si>
    <t>LSL36734</t>
  </si>
  <si>
    <t>MBD65127</t>
  </si>
  <si>
    <t>MHT56286</t>
  </si>
  <si>
    <t>MMN18701</t>
  </si>
  <si>
    <t>MQS81619</t>
  </si>
  <si>
    <t>MVB61271</t>
  </si>
  <si>
    <t>NJD81255</t>
  </si>
  <si>
    <t>NQN06256</t>
  </si>
  <si>
    <t>NTQ03744</t>
  </si>
  <si>
    <t>PFR02379</t>
  </si>
  <si>
    <t>PLZ07175</t>
  </si>
  <si>
    <t>PPD19077</t>
  </si>
  <si>
    <t>PPW83022</t>
  </si>
  <si>
    <t>PTQ72683</t>
  </si>
  <si>
    <t>PTK34932</t>
  </si>
  <si>
    <t>PZS37992</t>
  </si>
  <si>
    <t>QCD66409</t>
  </si>
  <si>
    <t>QFT06984</t>
  </si>
  <si>
    <t>QDV56584</t>
  </si>
  <si>
    <t>QJB23561</t>
  </si>
  <si>
    <t>QLW98978</t>
  </si>
  <si>
    <t>QNW13689</t>
  </si>
  <si>
    <t>QNC26802</t>
  </si>
  <si>
    <t>QSN16108</t>
  </si>
  <si>
    <t>QTD96941</t>
  </si>
  <si>
    <t>QTZ73953</t>
  </si>
  <si>
    <t>QXR83743</t>
  </si>
  <si>
    <t>QZM00226</t>
  </si>
  <si>
    <t>RCF49589</t>
  </si>
  <si>
    <t>RFF99717</t>
  </si>
  <si>
    <t>RGR33930</t>
  </si>
  <si>
    <t>RJP54280</t>
  </si>
  <si>
    <t>RJJ70644</t>
  </si>
  <si>
    <t>RNC78018</t>
  </si>
  <si>
    <t>RPM90292</t>
  </si>
  <si>
    <t>PQK16803</t>
  </si>
  <si>
    <t>RQZ83470</t>
  </si>
  <si>
    <t>RTK92752</t>
  </si>
  <si>
    <t>RZL88551</t>
  </si>
  <si>
    <t>SCN05137</t>
  </si>
  <si>
    <t>SDN78898</t>
  </si>
  <si>
    <t>SHP60109</t>
  </si>
  <si>
    <t>SKK88230</t>
  </si>
  <si>
    <t>SLR40980</t>
  </si>
  <si>
    <t>SNS88526</t>
  </si>
  <si>
    <t>SQV68605</t>
  </si>
  <si>
    <t>SSS73750</t>
  </si>
  <si>
    <t>SVX94085</t>
  </si>
  <si>
    <t>SXP51999</t>
  </si>
  <si>
    <t>TBM29133</t>
  </si>
  <si>
    <t>TDR42621</t>
  </si>
  <si>
    <t>THS39362</t>
  </si>
  <si>
    <t>TKB07033</t>
  </si>
  <si>
    <t>TLG96606</t>
  </si>
  <si>
    <t>TLQ25913</t>
  </si>
  <si>
    <t>TPS78728</t>
  </si>
  <si>
    <t>TQV48034</t>
  </si>
  <si>
    <t>TTT33161</t>
  </si>
  <si>
    <t>TWR88374</t>
  </si>
  <si>
    <t>TXV14008</t>
  </si>
  <si>
    <t>VCD46107</t>
  </si>
  <si>
    <t>VFG92258</t>
  </si>
  <si>
    <t>VFH03723</t>
  </si>
  <si>
    <t>VMV60199</t>
  </si>
  <si>
    <t>VPF12048</t>
  </si>
  <si>
    <t>VSF94554</t>
  </si>
  <si>
    <t>VSS73635</t>
  </si>
  <si>
    <t>VXZ68416</t>
  </si>
  <si>
    <t>WDK06586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</si>
</sst>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_ ;[Red]\-0\ "/>
    <numFmt numFmtId="166" formatCode="[$-C0A]d\-mmm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0"/>
      <name val="SWISS"/>
      <family val="0"/>
    </font>
    <font>
      <b/>
      <u val="single"/>
      <sz val="16"/>
      <name val="Times New Roman"/>
      <family val="1"/>
    </font>
    <font>
      <b/>
      <sz val="12"/>
      <name val="SWISS"/>
      <family val="0"/>
    </font>
    <font>
      <b/>
      <sz val="16"/>
      <name val="Times New Roman"/>
      <family val="1"/>
    </font>
    <font>
      <b/>
      <sz val="12"/>
      <color indexed="12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3"/>
      <color indexed="12"/>
      <name val="SWISS"/>
      <family val="0"/>
    </font>
    <font>
      <sz val="12"/>
      <color indexed="10"/>
      <name val="SWISS"/>
      <family val="0"/>
    </font>
    <font>
      <sz val="12"/>
      <color indexed="8"/>
      <name val="SWISS"/>
      <family val="0"/>
    </font>
    <font>
      <b/>
      <sz val="18"/>
      <name val="Book Antiqua"/>
      <family val="1"/>
    </font>
    <font>
      <b/>
      <sz val="20"/>
      <name val="Book Antiqua"/>
      <family val="1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3"/>
      <name val="SWISS"/>
      <family val="0"/>
    </font>
    <font>
      <b/>
      <sz val="11"/>
      <name val="Arial"/>
      <family val="2"/>
    </font>
    <font>
      <sz val="10"/>
      <color indexed="12"/>
      <name val="SWISS"/>
      <family val="0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0"/>
      <name val="SWISS"/>
      <family val="0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thin"/>
    </border>
    <border>
      <left/>
      <right style="medium"/>
      <top/>
      <bottom style="thin"/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 style="medium"/>
      <right style="thin"/>
      <top/>
      <bottom style="thin"/>
    </border>
    <border>
      <left/>
      <right style="thin">
        <color indexed="8"/>
      </right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/>
      <right/>
      <top style="medium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>
        <color indexed="8"/>
      </bottom>
    </border>
    <border>
      <left/>
      <right style="medium"/>
      <top style="thin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/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/>
      <bottom style="thin">
        <color indexed="8"/>
      </bottom>
    </border>
    <border>
      <left/>
      <right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 applyProtection="1">
      <alignment/>
      <protection locked="0"/>
    </xf>
    <xf numFmtId="0" fontId="7" fillId="33" borderId="10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Continuous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  <protection/>
    </xf>
    <xf numFmtId="14" fontId="11" fillId="0" borderId="14" xfId="0" applyNumberFormat="1" applyFont="1" applyBorder="1" applyAlignment="1" applyProtection="1">
      <alignment horizontal="centerContinuous" vertical="center"/>
      <protection locked="0"/>
    </xf>
    <xf numFmtId="0" fontId="12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locked="0"/>
    </xf>
    <xf numFmtId="14" fontId="10" fillId="0" borderId="14" xfId="0" applyNumberFormat="1" applyFont="1" applyBorder="1" applyAlignment="1" applyProtection="1">
      <alignment horizontal="centerContinuous" vertical="center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 applyProtection="1">
      <alignment horizontal="center" vertical="center"/>
      <protection/>
    </xf>
    <xf numFmtId="14" fontId="10" fillId="0" borderId="17" xfId="0" applyNumberFormat="1" applyFont="1" applyBorder="1" applyAlignment="1" applyProtection="1">
      <alignment horizontal="centerContinuous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/>
    </xf>
    <xf numFmtId="14" fontId="10" fillId="0" borderId="14" xfId="0" applyNumberFormat="1" applyFont="1" applyBorder="1" applyAlignment="1" applyProtection="1">
      <alignment horizontal="center" vertical="center"/>
      <protection/>
    </xf>
    <xf numFmtId="14" fontId="10" fillId="0" borderId="17" xfId="0" applyNumberFormat="1" applyFont="1" applyBorder="1" applyAlignment="1" applyProtection="1">
      <alignment horizontal="center" vertical="center"/>
      <protection/>
    </xf>
    <xf numFmtId="14" fontId="10" fillId="0" borderId="11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Continuous" vertical="center"/>
    </xf>
    <xf numFmtId="14" fontId="10" fillId="35" borderId="14" xfId="0" applyNumberFormat="1" applyFont="1" applyFill="1" applyBorder="1" applyAlignment="1" applyProtection="1">
      <alignment horizontal="centerContinuous" vertical="center"/>
      <protection locked="0"/>
    </xf>
    <xf numFmtId="14" fontId="10" fillId="35" borderId="14" xfId="0" applyNumberFormat="1" applyFont="1" applyFill="1" applyBorder="1" applyAlignment="1" applyProtection="1">
      <alignment horizontal="centerContinuous" vertical="center"/>
      <protection/>
    </xf>
    <xf numFmtId="14" fontId="10" fillId="35" borderId="17" xfId="0" applyNumberFormat="1" applyFont="1" applyFill="1" applyBorder="1" applyAlignment="1" applyProtection="1">
      <alignment horizontal="centerContinuous" vertical="center"/>
      <protection/>
    </xf>
    <xf numFmtId="14" fontId="10" fillId="35" borderId="14" xfId="0" applyNumberFormat="1" applyFont="1" applyFill="1" applyBorder="1" applyAlignment="1" applyProtection="1">
      <alignment horizontal="center" vertical="center"/>
      <protection/>
    </xf>
    <xf numFmtId="14" fontId="10" fillId="35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>
      <alignment horizontal="centerContinuous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Continuous" vertical="center"/>
    </xf>
    <xf numFmtId="164" fontId="10" fillId="35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11" fillId="0" borderId="28" xfId="0" applyFont="1" applyBorder="1" applyAlignment="1" applyProtection="1">
      <alignment horizontal="center" vertical="center"/>
      <protection locked="0"/>
    </xf>
    <xf numFmtId="164" fontId="10" fillId="35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164" fontId="10" fillId="35" borderId="25" xfId="0" applyNumberFormat="1" applyFont="1" applyFill="1" applyBorder="1" applyAlignment="1" applyProtection="1">
      <alignment horizontal="center" vertical="center"/>
      <protection/>
    </xf>
    <xf numFmtId="164" fontId="10" fillId="35" borderId="32" xfId="0" applyNumberFormat="1" applyFont="1" applyFill="1" applyBorder="1" applyAlignment="1" applyProtection="1">
      <alignment horizontal="center" vertical="center"/>
      <protection/>
    </xf>
    <xf numFmtId="14" fontId="10" fillId="35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4" fontId="10" fillId="35" borderId="3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8" fillId="35" borderId="3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7" fillId="35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/>
    </xf>
    <xf numFmtId="165" fontId="7" fillId="35" borderId="40" xfId="0" applyNumberFormat="1" applyFont="1" applyFill="1" applyBorder="1" applyAlignment="1" applyProtection="1">
      <alignment horizontal="center" vertical="center"/>
      <protection locked="0"/>
    </xf>
    <xf numFmtId="165" fontId="7" fillId="35" borderId="40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165" fontId="7" fillId="35" borderId="4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164" fontId="8" fillId="35" borderId="20" xfId="0" applyNumberFormat="1" applyFont="1" applyFill="1" applyBorder="1" applyAlignment="1" applyProtection="1">
      <alignment horizontal="center" vertical="center"/>
      <protection/>
    </xf>
    <xf numFmtId="14" fontId="8" fillId="35" borderId="14" xfId="0" applyNumberFormat="1" applyFont="1" applyFill="1" applyBorder="1" applyAlignment="1" applyProtection="1">
      <alignment horizontal="centerContinuous" vertical="center"/>
      <protection locked="0"/>
    </xf>
    <xf numFmtId="0" fontId="8" fillId="35" borderId="43" xfId="0" applyFont="1" applyFill="1" applyBorder="1" applyAlignment="1">
      <alignment horizontal="center"/>
    </xf>
    <xf numFmtId="14" fontId="8" fillId="35" borderId="14" xfId="0" applyNumberFormat="1" applyFont="1" applyFill="1" applyBorder="1" applyAlignment="1" applyProtection="1">
      <alignment horizontal="centerContinuous" vertical="center"/>
      <protection/>
    </xf>
    <xf numFmtId="0" fontId="8" fillId="35" borderId="44" xfId="0" applyFont="1" applyFill="1" applyBorder="1" applyAlignment="1">
      <alignment horizontal="center"/>
    </xf>
    <xf numFmtId="164" fontId="8" fillId="35" borderId="21" xfId="0" applyNumberFormat="1" applyFont="1" applyFill="1" applyBorder="1" applyAlignment="1" applyProtection="1">
      <alignment horizontal="center" vertical="center"/>
      <protection/>
    </xf>
    <xf numFmtId="14" fontId="8" fillId="35" borderId="17" xfId="0" applyNumberFormat="1" applyFont="1" applyFill="1" applyBorder="1" applyAlignment="1" applyProtection="1">
      <alignment horizontal="centerContinuous" vertical="center"/>
      <protection/>
    </xf>
    <xf numFmtId="0" fontId="8" fillId="35" borderId="45" xfId="0" applyFont="1" applyFill="1" applyBorder="1" applyAlignment="1">
      <alignment horizontal="center"/>
    </xf>
    <xf numFmtId="0" fontId="8" fillId="35" borderId="46" xfId="0" applyFont="1" applyFill="1" applyBorder="1" applyAlignment="1">
      <alignment horizontal="center"/>
    </xf>
    <xf numFmtId="164" fontId="8" fillId="35" borderId="47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4" fontId="8" fillId="35" borderId="48" xfId="0" applyNumberFormat="1" applyFont="1" applyFill="1" applyBorder="1" applyAlignment="1" applyProtection="1">
      <alignment horizontal="centerContinuous" vertical="center"/>
      <protection/>
    </xf>
    <xf numFmtId="14" fontId="8" fillId="35" borderId="33" xfId="0" applyNumberFormat="1" applyFont="1" applyFill="1" applyBorder="1" applyAlignment="1" applyProtection="1">
      <alignment horizontal="centerContinuous" vertical="center"/>
      <protection/>
    </xf>
    <xf numFmtId="164" fontId="8" fillId="35" borderId="49" xfId="0" applyNumberFormat="1" applyFont="1" applyFill="1" applyBorder="1" applyAlignment="1" applyProtection="1">
      <alignment horizontal="center" vertical="center"/>
      <protection/>
    </xf>
    <xf numFmtId="164" fontId="8" fillId="35" borderId="45" xfId="0" applyNumberFormat="1" applyFont="1" applyFill="1" applyBorder="1" applyAlignment="1" applyProtection="1">
      <alignment horizontal="center" vertical="center"/>
      <protection/>
    </xf>
    <xf numFmtId="164" fontId="8" fillId="35" borderId="43" xfId="0" applyNumberFormat="1" applyFont="1" applyFill="1" applyBorder="1" applyAlignment="1" applyProtection="1">
      <alignment horizontal="center" vertical="center"/>
      <protection/>
    </xf>
    <xf numFmtId="164" fontId="8" fillId="35" borderId="50" xfId="0" applyNumberFormat="1" applyFont="1" applyFill="1" applyBorder="1" applyAlignment="1" applyProtection="1">
      <alignment horizontal="center" vertical="center"/>
      <protection/>
    </xf>
    <xf numFmtId="164" fontId="8" fillId="35" borderId="46" xfId="0" applyNumberFormat="1" applyFont="1" applyFill="1" applyBorder="1" applyAlignment="1" applyProtection="1">
      <alignment horizontal="center" vertical="center"/>
      <protection/>
    </xf>
    <xf numFmtId="0" fontId="18" fillId="34" borderId="51" xfId="0" applyFont="1" applyFill="1" applyBorder="1" applyAlignment="1">
      <alignment horizontal="centerContinuous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Continuous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164" fontId="8" fillId="35" borderId="20" xfId="0" applyNumberFormat="1" applyFont="1" applyFill="1" applyBorder="1" applyAlignment="1" applyProtection="1" quotePrefix="1">
      <alignment horizontal="center" vertical="center"/>
      <protection/>
    </xf>
    <xf numFmtId="164" fontId="8" fillId="35" borderId="21" xfId="0" applyNumberFormat="1" applyFont="1" applyFill="1" applyBorder="1" applyAlignment="1" applyProtection="1" quotePrefix="1">
      <alignment horizontal="center" vertical="center"/>
      <protection/>
    </xf>
    <xf numFmtId="0" fontId="7" fillId="34" borderId="5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 quotePrefix="1">
      <alignment horizontal="center" vertical="center"/>
      <protection/>
    </xf>
    <xf numFmtId="0" fontId="8" fillId="35" borderId="11" xfId="0" applyFont="1" applyFill="1" applyBorder="1" applyAlignment="1" applyProtection="1" quotePrefix="1">
      <alignment horizontal="center" vertical="center"/>
      <protection/>
    </xf>
    <xf numFmtId="164" fontId="8" fillId="35" borderId="54" xfId="0" applyNumberFormat="1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8" fillId="35" borderId="55" xfId="0" applyFont="1" applyFill="1" applyBorder="1" applyAlignment="1" applyProtection="1" quotePrefix="1">
      <alignment horizontal="center" vertical="center"/>
      <protection/>
    </xf>
    <xf numFmtId="164" fontId="8" fillId="35" borderId="52" xfId="0" applyNumberFormat="1" applyFont="1" applyFill="1" applyBorder="1" applyAlignment="1" applyProtection="1">
      <alignment horizontal="center" vertical="center"/>
      <protection/>
    </xf>
    <xf numFmtId="164" fontId="8" fillId="35" borderId="51" xfId="0" applyNumberFormat="1" applyFont="1" applyFill="1" applyBorder="1" applyAlignment="1" applyProtection="1" quotePrefix="1">
      <alignment horizontal="center" vertical="center"/>
      <protection/>
    </xf>
    <xf numFmtId="166" fontId="8" fillId="35" borderId="56" xfId="0" applyNumberFormat="1" applyFont="1" applyFill="1" applyBorder="1" applyAlignment="1" applyProtection="1">
      <alignment horizontal="centerContinuous" vertical="center"/>
      <protection locked="0"/>
    </xf>
    <xf numFmtId="166" fontId="8" fillId="35" borderId="57" xfId="0" applyNumberFormat="1" applyFont="1" applyFill="1" applyBorder="1" applyAlignment="1" applyProtection="1">
      <alignment horizontal="centerContinuous" vertical="center"/>
      <protection/>
    </xf>
    <xf numFmtId="166" fontId="8" fillId="35" borderId="58" xfId="0" applyNumberFormat="1" applyFont="1" applyFill="1" applyBorder="1" applyAlignment="1" applyProtection="1">
      <alignment horizontal="centerContinuous" vertical="center"/>
      <protection/>
    </xf>
    <xf numFmtId="166" fontId="8" fillId="35" borderId="57" xfId="0" applyNumberFormat="1" applyFont="1" applyFill="1" applyBorder="1" applyAlignment="1" applyProtection="1">
      <alignment horizontal="center" vertical="center"/>
      <protection/>
    </xf>
    <xf numFmtId="166" fontId="8" fillId="35" borderId="26" xfId="0" applyNumberFormat="1" applyFont="1" applyFill="1" applyBorder="1" applyAlignment="1" applyProtection="1">
      <alignment horizontal="center" vertical="center"/>
      <protection/>
    </xf>
    <xf numFmtId="166" fontId="8" fillId="35" borderId="59" xfId="0" applyNumberFormat="1" applyFont="1" applyFill="1" applyBorder="1" applyAlignment="1" applyProtection="1">
      <alignment horizontal="center" vertical="center"/>
      <protection/>
    </xf>
    <xf numFmtId="164" fontId="8" fillId="35" borderId="60" xfId="0" applyNumberFormat="1" applyFont="1" applyFill="1" applyBorder="1" applyAlignment="1" applyProtection="1" quotePrefix="1">
      <alignment horizontal="center" vertical="center"/>
      <protection/>
    </xf>
    <xf numFmtId="166" fontId="8" fillId="35" borderId="61" xfId="0" applyNumberFormat="1" applyFont="1" applyFill="1" applyBorder="1" applyAlignment="1" applyProtection="1">
      <alignment horizontal="centerContinuous" vertical="center"/>
      <protection/>
    </xf>
    <xf numFmtId="164" fontId="8" fillId="35" borderId="11" xfId="0" applyNumberFormat="1" applyFont="1" applyFill="1" applyBorder="1" applyAlignment="1" applyProtection="1" quotePrefix="1">
      <alignment horizontal="center" vertical="center"/>
      <protection/>
    </xf>
    <xf numFmtId="166" fontId="8" fillId="35" borderId="26" xfId="0" applyNumberFormat="1" applyFont="1" applyFill="1" applyBorder="1" applyAlignment="1" applyProtection="1">
      <alignment horizontal="centerContinuous" vertical="center"/>
      <protection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165" fontId="7" fillId="35" borderId="63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165" fontId="7" fillId="35" borderId="53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164" fontId="8" fillId="35" borderId="68" xfId="0" applyNumberFormat="1" applyFont="1" applyFill="1" applyBorder="1" applyAlignment="1" applyProtection="1" quotePrefix="1">
      <alignment horizontal="center" vertical="center"/>
      <protection/>
    </xf>
    <xf numFmtId="166" fontId="8" fillId="35" borderId="69" xfId="0" applyNumberFormat="1" applyFont="1" applyFill="1" applyBorder="1" applyAlignment="1" applyProtection="1">
      <alignment horizontal="centerContinuous" vertical="center"/>
      <protection/>
    </xf>
    <xf numFmtId="164" fontId="8" fillId="35" borderId="70" xfId="0" applyNumberFormat="1" applyFont="1" applyFill="1" applyBorder="1" applyAlignment="1" applyProtection="1" quotePrefix="1">
      <alignment horizontal="center" vertical="center"/>
      <protection/>
    </xf>
    <xf numFmtId="164" fontId="8" fillId="35" borderId="71" xfId="0" applyNumberFormat="1" applyFont="1" applyFill="1" applyBorder="1" applyAlignment="1" applyProtection="1" quotePrefix="1">
      <alignment horizontal="center" vertical="center"/>
      <protection/>
    </xf>
    <xf numFmtId="165" fontId="7" fillId="0" borderId="72" xfId="0" applyNumberFormat="1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 quotePrefix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 applyProtection="1" quotePrefix="1">
      <alignment horizontal="center" vertical="center"/>
      <protection/>
    </xf>
    <xf numFmtId="166" fontId="8" fillId="0" borderId="72" xfId="0" applyNumberFormat="1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1" fontId="8" fillId="35" borderId="20" xfId="0" applyNumberFormat="1" applyFont="1" applyFill="1" applyBorder="1" applyAlignment="1" applyProtection="1" quotePrefix="1">
      <alignment horizontal="center" vertical="center"/>
      <protection/>
    </xf>
    <xf numFmtId="1" fontId="8" fillId="35" borderId="21" xfId="0" applyNumberFormat="1" applyFont="1" applyFill="1" applyBorder="1" applyAlignment="1" applyProtection="1" quotePrefix="1">
      <alignment horizontal="center" vertical="center"/>
      <protection/>
    </xf>
    <xf numFmtId="1" fontId="8" fillId="35" borderId="60" xfId="0" applyNumberFormat="1" applyFont="1" applyFill="1" applyBorder="1" applyAlignment="1" applyProtection="1" quotePrefix="1">
      <alignment horizontal="center" vertical="center"/>
      <protection/>
    </xf>
    <xf numFmtId="164" fontId="8" fillId="35" borderId="33" xfId="0" applyNumberFormat="1" applyFont="1" applyFill="1" applyBorder="1" applyAlignment="1" applyProtection="1" quotePrefix="1">
      <alignment horizontal="center" vertical="center"/>
      <protection/>
    </xf>
    <xf numFmtId="166" fontId="8" fillId="35" borderId="7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1" fontId="11" fillId="36" borderId="75" xfId="0" applyNumberFormat="1" applyFont="1" applyFill="1" applyBorder="1" applyAlignment="1" applyProtection="1">
      <alignment horizontal="center" vertical="center"/>
      <protection locked="0"/>
    </xf>
    <xf numFmtId="1" fontId="11" fillId="36" borderId="76" xfId="0" applyNumberFormat="1" applyFont="1" applyFill="1" applyBorder="1" applyAlignment="1" applyProtection="1">
      <alignment horizontal="center" vertical="center"/>
      <protection locked="0"/>
    </xf>
    <xf numFmtId="1" fontId="11" fillId="36" borderId="63" xfId="0" applyNumberFormat="1" applyFont="1" applyFill="1" applyBorder="1" applyAlignment="1" applyProtection="1">
      <alignment horizontal="center" vertical="center"/>
      <protection locked="0"/>
    </xf>
    <xf numFmtId="1" fontId="11" fillId="36" borderId="77" xfId="0" applyNumberFormat="1" applyFont="1" applyFill="1" applyBorder="1" applyAlignment="1" applyProtection="1">
      <alignment horizontal="center" vertical="center"/>
      <protection locked="0"/>
    </xf>
    <xf numFmtId="1" fontId="11" fillId="36" borderId="5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1" fontId="7" fillId="37" borderId="51" xfId="0" applyNumberFormat="1" applyFont="1" applyFill="1" applyBorder="1" applyAlignment="1" applyProtection="1" quotePrefix="1">
      <alignment horizontal="center" vertical="center"/>
      <protection/>
    </xf>
    <xf numFmtId="166" fontId="7" fillId="37" borderId="56" xfId="0" applyNumberFormat="1" applyFont="1" applyFill="1" applyBorder="1" applyAlignment="1" applyProtection="1">
      <alignment horizontal="centerContinuous" vertical="center"/>
      <protection locked="0"/>
    </xf>
    <xf numFmtId="1" fontId="7" fillId="37" borderId="20" xfId="0" applyNumberFormat="1" applyFont="1" applyFill="1" applyBorder="1" applyAlignment="1" applyProtection="1" quotePrefix="1">
      <alignment horizontal="center" vertical="center"/>
      <protection/>
    </xf>
    <xf numFmtId="166" fontId="7" fillId="37" borderId="57" xfId="0" applyNumberFormat="1" applyFont="1" applyFill="1" applyBorder="1" applyAlignment="1" applyProtection="1">
      <alignment horizontal="centerContinuous" vertical="center"/>
      <protection/>
    </xf>
    <xf numFmtId="1" fontId="7" fillId="37" borderId="68" xfId="0" applyNumberFormat="1" applyFont="1" applyFill="1" applyBorder="1" applyAlignment="1" applyProtection="1" quotePrefix="1">
      <alignment horizontal="center" vertical="center"/>
      <protection/>
    </xf>
    <xf numFmtId="166" fontId="7" fillId="37" borderId="69" xfId="0" applyNumberFormat="1" applyFont="1" applyFill="1" applyBorder="1" applyAlignment="1" applyProtection="1">
      <alignment horizontal="centerContinuous" vertical="center"/>
      <protection/>
    </xf>
    <xf numFmtId="1" fontId="7" fillId="37" borderId="21" xfId="0" applyNumberFormat="1" applyFont="1" applyFill="1" applyBorder="1" applyAlignment="1" applyProtection="1" quotePrefix="1">
      <alignment horizontal="center" vertical="center"/>
      <protection/>
    </xf>
    <xf numFmtId="166" fontId="7" fillId="37" borderId="58" xfId="0" applyNumberFormat="1" applyFont="1" applyFill="1" applyBorder="1" applyAlignment="1" applyProtection="1">
      <alignment horizontal="centerContinuous" vertical="center"/>
      <protection/>
    </xf>
    <xf numFmtId="1" fontId="7" fillId="37" borderId="70" xfId="0" applyNumberFormat="1" applyFont="1" applyFill="1" applyBorder="1" applyAlignment="1" applyProtection="1" quotePrefix="1">
      <alignment horizontal="center" vertical="center"/>
      <protection/>
    </xf>
    <xf numFmtId="1" fontId="7" fillId="37" borderId="54" xfId="0" applyNumberFormat="1" applyFont="1" applyFill="1" applyBorder="1" applyAlignment="1" applyProtection="1" quotePrefix="1">
      <alignment horizontal="center" vertical="center"/>
      <protection/>
    </xf>
    <xf numFmtId="1" fontId="7" fillId="37" borderId="71" xfId="0" applyNumberFormat="1" applyFont="1" applyFill="1" applyBorder="1" applyAlignment="1" applyProtection="1" quotePrefix="1">
      <alignment horizontal="center" vertical="center"/>
      <protection/>
    </xf>
    <xf numFmtId="166" fontId="7" fillId="37" borderId="59" xfId="0" applyNumberFormat="1" applyFont="1" applyFill="1" applyBorder="1" applyAlignment="1" applyProtection="1">
      <alignment horizontal="center" vertical="center"/>
      <protection/>
    </xf>
    <xf numFmtId="166" fontId="7" fillId="37" borderId="26" xfId="0" applyNumberFormat="1" applyFont="1" applyFill="1" applyBorder="1" applyAlignment="1" applyProtection="1">
      <alignment horizontal="center" vertical="center"/>
      <protection/>
    </xf>
    <xf numFmtId="1" fontId="7" fillId="37" borderId="11" xfId="0" applyNumberFormat="1" applyFont="1" applyFill="1" applyBorder="1" applyAlignment="1" applyProtection="1" quotePrefix="1">
      <alignment horizontal="center" vertical="center"/>
      <protection/>
    </xf>
    <xf numFmtId="166" fontId="7" fillId="37" borderId="26" xfId="0" applyNumberFormat="1" applyFont="1" applyFill="1" applyBorder="1" applyAlignment="1" applyProtection="1">
      <alignment horizontal="centerContinuous" vertical="center"/>
      <protection/>
    </xf>
    <xf numFmtId="1" fontId="7" fillId="37" borderId="60" xfId="0" applyNumberFormat="1" applyFont="1" applyFill="1" applyBorder="1" applyAlignment="1" applyProtection="1" quotePrefix="1">
      <alignment horizontal="center" vertical="center"/>
      <protection/>
    </xf>
    <xf numFmtId="166" fontId="7" fillId="37" borderId="61" xfId="0" applyNumberFormat="1" applyFont="1" applyFill="1" applyBorder="1" applyAlignment="1" applyProtection="1">
      <alignment horizontal="centerContinuous" vertical="center"/>
      <protection/>
    </xf>
    <xf numFmtId="1" fontId="7" fillId="37" borderId="33" xfId="0" applyNumberFormat="1" applyFont="1" applyFill="1" applyBorder="1" applyAlignment="1" applyProtection="1" quotePrefix="1">
      <alignment horizontal="center" vertical="center"/>
      <protection/>
    </xf>
    <xf numFmtId="166" fontId="7" fillId="37" borderId="7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 quotePrefix="1">
      <alignment horizontal="center" vertical="center"/>
      <protection locked="0"/>
    </xf>
    <xf numFmtId="0" fontId="16" fillId="0" borderId="0" xfId="0" applyFont="1" applyAlignment="1">
      <alignment horizontal="center"/>
    </xf>
    <xf numFmtId="1" fontId="18" fillId="37" borderId="51" xfId="0" applyNumberFormat="1" applyFont="1" applyFill="1" applyBorder="1" applyAlignment="1" applyProtection="1" quotePrefix="1">
      <alignment horizontal="center" vertical="center"/>
      <protection/>
    </xf>
    <xf numFmtId="166" fontId="18" fillId="37" borderId="56" xfId="0" applyNumberFormat="1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1" fontId="18" fillId="37" borderId="20" xfId="0" applyNumberFormat="1" applyFont="1" applyFill="1" applyBorder="1" applyAlignment="1" applyProtection="1" quotePrefix="1">
      <alignment horizontal="center" vertical="center"/>
      <protection/>
    </xf>
    <xf numFmtId="166" fontId="18" fillId="37" borderId="57" xfId="0" applyNumberFormat="1" applyFont="1" applyFill="1" applyBorder="1" applyAlignment="1" applyProtection="1">
      <alignment horizontal="centerContinuous" vertical="center"/>
      <protection/>
    </xf>
    <xf numFmtId="1" fontId="18" fillId="37" borderId="68" xfId="0" applyNumberFormat="1" applyFont="1" applyFill="1" applyBorder="1" applyAlignment="1" applyProtection="1" quotePrefix="1">
      <alignment horizontal="center" vertical="center"/>
      <protection/>
    </xf>
    <xf numFmtId="166" fontId="18" fillId="37" borderId="69" xfId="0" applyNumberFormat="1" applyFont="1" applyFill="1" applyBorder="1" applyAlignment="1" applyProtection="1">
      <alignment horizontal="centerContinuous" vertical="center"/>
      <protection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24" fillId="0" borderId="73" xfId="0" applyFont="1" applyFill="1" applyBorder="1" applyAlignment="1" applyProtection="1">
      <alignment horizontal="center" vertical="center"/>
      <protection locked="0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1" fontId="18" fillId="37" borderId="21" xfId="0" applyNumberFormat="1" applyFont="1" applyFill="1" applyBorder="1" applyAlignment="1" applyProtection="1" quotePrefix="1">
      <alignment horizontal="center" vertical="center"/>
      <protection/>
    </xf>
    <xf numFmtId="166" fontId="18" fillId="37" borderId="58" xfId="0" applyNumberFormat="1" applyFont="1" applyFill="1" applyBorder="1" applyAlignment="1" applyProtection="1">
      <alignment horizontal="centerContinuous" vertical="center"/>
      <protection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 quotePrefix="1">
      <alignment horizontal="center" vertical="center"/>
      <protection locked="0"/>
    </xf>
    <xf numFmtId="1" fontId="18" fillId="37" borderId="70" xfId="0" applyNumberFormat="1" applyFont="1" applyFill="1" applyBorder="1" applyAlignment="1" applyProtection="1" quotePrefix="1">
      <alignment horizontal="center" vertical="center"/>
      <protection/>
    </xf>
    <xf numFmtId="1" fontId="18" fillId="37" borderId="54" xfId="0" applyNumberFormat="1" applyFont="1" applyFill="1" applyBorder="1" applyAlignment="1" applyProtection="1" quotePrefix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18" fillId="37" borderId="71" xfId="0" applyNumberFormat="1" applyFont="1" applyFill="1" applyBorder="1" applyAlignment="1" applyProtection="1" quotePrefix="1">
      <alignment horizontal="center" vertical="center"/>
      <protection/>
    </xf>
    <xf numFmtId="166" fontId="18" fillId="37" borderId="59" xfId="0" applyNumberFormat="1" applyFont="1" applyFill="1" applyBorder="1" applyAlignment="1" applyProtection="1">
      <alignment horizontal="center" vertical="center"/>
      <protection/>
    </xf>
    <xf numFmtId="166" fontId="18" fillId="37" borderId="26" xfId="0" applyNumberFormat="1" applyFont="1" applyFill="1" applyBorder="1" applyAlignment="1" applyProtection="1">
      <alignment horizontal="center" vertical="center"/>
      <protection/>
    </xf>
    <xf numFmtId="1" fontId="18" fillId="37" borderId="11" xfId="0" applyNumberFormat="1" applyFont="1" applyFill="1" applyBorder="1" applyAlignment="1" applyProtection="1" quotePrefix="1">
      <alignment horizontal="center" vertical="center"/>
      <protection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66" xfId="0" applyFont="1" applyFill="1" applyBorder="1" applyAlignment="1" applyProtection="1">
      <alignment horizontal="center" vertical="center"/>
      <protection locked="0"/>
    </xf>
    <xf numFmtId="166" fontId="18" fillId="37" borderId="26" xfId="0" applyNumberFormat="1" applyFont="1" applyFill="1" applyBorder="1" applyAlignment="1" applyProtection="1">
      <alignment horizontal="centerContinuous" vertical="center"/>
      <protection/>
    </xf>
    <xf numFmtId="0" fontId="24" fillId="0" borderId="79" xfId="0" applyFont="1" applyFill="1" applyBorder="1" applyAlignment="1" applyProtection="1">
      <alignment horizontal="center" vertical="center"/>
      <protection locked="0"/>
    </xf>
    <xf numFmtId="1" fontId="18" fillId="37" borderId="81" xfId="0" applyNumberFormat="1" applyFont="1" applyFill="1" applyBorder="1" applyAlignment="1" applyProtection="1" quotePrefix="1">
      <alignment horizontal="center" vertical="center"/>
      <protection/>
    </xf>
    <xf numFmtId="166" fontId="18" fillId="37" borderId="59" xfId="0" applyNumberFormat="1" applyFont="1" applyFill="1" applyBorder="1" applyAlignment="1" applyProtection="1">
      <alignment horizontal="centerContinuous" vertical="center"/>
      <protection/>
    </xf>
    <xf numFmtId="1" fontId="18" fillId="37" borderId="60" xfId="0" applyNumberFormat="1" applyFont="1" applyFill="1" applyBorder="1" applyAlignment="1" applyProtection="1" quotePrefix="1">
      <alignment horizontal="center" vertical="center"/>
      <protection/>
    </xf>
    <xf numFmtId="166" fontId="18" fillId="37" borderId="61" xfId="0" applyNumberFormat="1" applyFont="1" applyFill="1" applyBorder="1" applyAlignment="1" applyProtection="1">
      <alignment horizontal="centerContinuous" vertical="center"/>
      <protection/>
    </xf>
    <xf numFmtId="1" fontId="25" fillId="36" borderId="75" xfId="0" applyNumberFormat="1" applyFont="1" applyFill="1" applyBorder="1" applyAlignment="1" applyProtection="1">
      <alignment horizontal="center" vertical="center"/>
      <protection locked="0"/>
    </xf>
    <xf numFmtId="1" fontId="25" fillId="36" borderId="76" xfId="0" applyNumberFormat="1" applyFont="1" applyFill="1" applyBorder="1" applyAlignment="1" applyProtection="1">
      <alignment horizontal="center" vertical="center"/>
      <protection locked="0"/>
    </xf>
    <xf numFmtId="1" fontId="25" fillId="36" borderId="63" xfId="0" applyNumberFormat="1" applyFont="1" applyFill="1" applyBorder="1" applyAlignment="1" applyProtection="1">
      <alignment horizontal="center" vertical="center"/>
      <protection locked="0"/>
    </xf>
    <xf numFmtId="1" fontId="25" fillId="36" borderId="77" xfId="0" applyNumberFormat="1" applyFont="1" applyFill="1" applyBorder="1" applyAlignment="1" applyProtection="1">
      <alignment horizontal="center" vertical="center"/>
      <protection locked="0"/>
    </xf>
    <xf numFmtId="1" fontId="25" fillId="36" borderId="82" xfId="0" applyNumberFormat="1" applyFont="1" applyFill="1" applyBorder="1" applyAlignment="1" applyProtection="1">
      <alignment horizontal="center" vertical="center"/>
      <protection locked="0"/>
    </xf>
    <xf numFmtId="1" fontId="25" fillId="36" borderId="83" xfId="0" applyNumberFormat="1" applyFont="1" applyFill="1" applyBorder="1" applyAlignment="1" applyProtection="1">
      <alignment horizontal="center" vertical="center"/>
      <protection locked="0"/>
    </xf>
    <xf numFmtId="1" fontId="22" fillId="36" borderId="81" xfId="0" applyNumberFormat="1" applyFont="1" applyFill="1" applyBorder="1" applyAlignment="1" applyProtection="1" quotePrefix="1">
      <alignment horizontal="center" vertical="center"/>
      <protection/>
    </xf>
    <xf numFmtId="166" fontId="22" fillId="36" borderId="59" xfId="0" applyNumberFormat="1" applyFont="1" applyFill="1" applyBorder="1" applyAlignment="1" applyProtection="1">
      <alignment horizontal="centerContinuous" vertical="center"/>
      <protection/>
    </xf>
    <xf numFmtId="0" fontId="25" fillId="36" borderId="15" xfId="0" applyFont="1" applyFill="1" applyBorder="1" applyAlignment="1" applyProtection="1">
      <alignment horizontal="center" vertical="center"/>
      <protection locked="0"/>
    </xf>
    <xf numFmtId="0" fontId="25" fillId="36" borderId="23" xfId="0" applyFont="1" applyFill="1" applyBorder="1" applyAlignment="1" applyProtection="1">
      <alignment horizontal="center" vertical="center"/>
      <protection locked="0"/>
    </xf>
    <xf numFmtId="0" fontId="25" fillId="36" borderId="84" xfId="0" applyFont="1" applyFill="1" applyBorder="1" applyAlignment="1" applyProtection="1">
      <alignment horizontal="center" vertical="center"/>
      <protection locked="0"/>
    </xf>
    <xf numFmtId="1" fontId="22" fillId="36" borderId="60" xfId="0" applyNumberFormat="1" applyFont="1" applyFill="1" applyBorder="1" applyAlignment="1" applyProtection="1" quotePrefix="1">
      <alignment horizontal="center" vertical="center"/>
      <protection/>
    </xf>
    <xf numFmtId="166" fontId="22" fillId="36" borderId="61" xfId="0" applyNumberFormat="1" applyFont="1" applyFill="1" applyBorder="1" applyAlignment="1" applyProtection="1">
      <alignment horizontal="centerContinuous" vertical="center"/>
      <protection/>
    </xf>
    <xf numFmtId="0" fontId="25" fillId="36" borderId="85" xfId="0" applyFont="1" applyFill="1" applyBorder="1" applyAlignment="1" applyProtection="1">
      <alignment horizontal="center" vertical="center"/>
      <protection locked="0"/>
    </xf>
    <xf numFmtId="0" fontId="25" fillId="36" borderId="86" xfId="0" applyFont="1" applyFill="1" applyBorder="1" applyAlignment="1" applyProtection="1">
      <alignment horizontal="center" vertical="center"/>
      <protection locked="0"/>
    </xf>
    <xf numFmtId="0" fontId="25" fillId="36" borderId="87" xfId="0" applyFont="1" applyFill="1" applyBorder="1" applyAlignment="1" applyProtection="1">
      <alignment horizontal="center" vertical="center"/>
      <protection locked="0"/>
    </xf>
    <xf numFmtId="0" fontId="25" fillId="36" borderId="8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 quotePrefix="1">
      <alignment horizontal="center" vertical="center"/>
      <protection locked="0"/>
    </xf>
    <xf numFmtId="1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horizontal="center" vertical="center"/>
      <protection locked="0"/>
    </xf>
    <xf numFmtId="1" fontId="18" fillId="37" borderId="33" xfId="0" applyNumberFormat="1" applyFont="1" applyFill="1" applyBorder="1" applyAlignment="1" applyProtection="1" quotePrefix="1">
      <alignment horizontal="center" vertical="center"/>
      <protection/>
    </xf>
    <xf numFmtId="166" fontId="18" fillId="37" borderId="74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1" fontId="25" fillId="36" borderId="53" xfId="0" applyNumberFormat="1" applyFont="1" applyFill="1" applyBorder="1" applyAlignment="1" applyProtection="1">
      <alignment horizontal="center" vertical="center"/>
      <protection locked="0"/>
    </xf>
    <xf numFmtId="165" fontId="7" fillId="35" borderId="76" xfId="0" applyNumberFormat="1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1" fontId="25" fillId="0" borderId="77" xfId="0" applyNumberFormat="1" applyFont="1" applyFill="1" applyBorder="1" applyAlignment="1" applyProtection="1">
      <alignment horizontal="center" vertical="center"/>
      <protection locked="0"/>
    </xf>
    <xf numFmtId="1" fontId="25" fillId="0" borderId="7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1" fontId="28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164" fontId="7" fillId="37" borderId="4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" fontId="28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7" fillId="37" borderId="89" xfId="0" applyNumberFormat="1" applyFont="1" applyFill="1" applyBorder="1" applyAlignment="1" applyProtection="1">
      <alignment vertical="center"/>
      <protection/>
    </xf>
    <xf numFmtId="164" fontId="7" fillId="37" borderId="5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center"/>
    </xf>
    <xf numFmtId="1" fontId="18" fillId="37" borderId="71" xfId="0" applyNumberFormat="1" applyFont="1" applyFill="1" applyBorder="1" applyAlignment="1" applyProtection="1" quotePrefix="1">
      <alignment horizontal="center" vertical="center"/>
      <protection/>
    </xf>
    <xf numFmtId="1" fontId="18" fillId="37" borderId="54" xfId="0" applyNumberFormat="1" applyFont="1" applyFill="1" applyBorder="1" applyAlignment="1" applyProtection="1" quotePrefix="1">
      <alignment horizontal="center" vertical="center"/>
      <protection/>
    </xf>
    <xf numFmtId="166" fontId="18" fillId="37" borderId="57" xfId="0" applyNumberFormat="1" applyFont="1" applyFill="1" applyBorder="1" applyAlignment="1" applyProtection="1">
      <alignment horizontal="center" vertical="center"/>
      <protection/>
    </xf>
    <xf numFmtId="1" fontId="25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5" fillId="37" borderId="63" xfId="0" applyNumberFormat="1" applyFont="1" applyFill="1" applyBorder="1" applyAlignment="1" applyProtection="1">
      <alignment horizontal="center" vertical="center"/>
      <protection locked="0"/>
    </xf>
    <xf numFmtId="1" fontId="25" fillId="37" borderId="76" xfId="0" applyNumberFormat="1" applyFont="1" applyFill="1" applyBorder="1" applyAlignment="1" applyProtection="1">
      <alignment horizontal="center" vertical="center"/>
      <protection locked="0"/>
    </xf>
    <xf numFmtId="1" fontId="22" fillId="36" borderId="20" xfId="0" applyNumberFormat="1" applyFont="1" applyFill="1" applyBorder="1" applyAlignment="1" applyProtection="1" quotePrefix="1">
      <alignment horizontal="center" vertical="center"/>
      <protection/>
    </xf>
    <xf numFmtId="166" fontId="22" fillId="36" borderId="57" xfId="0" applyNumberFormat="1" applyFont="1" applyFill="1" applyBorder="1" applyAlignment="1" applyProtection="1">
      <alignment horizontal="centerContinuous" vertical="center"/>
      <protection/>
    </xf>
    <xf numFmtId="0" fontId="25" fillId="36" borderId="0" xfId="0" applyFont="1" applyFill="1" applyBorder="1" applyAlignment="1" applyProtection="1">
      <alignment horizontal="center" vertical="center"/>
      <protection locked="0"/>
    </xf>
    <xf numFmtId="0" fontId="25" fillId="36" borderId="16" xfId="0" applyFont="1" applyFill="1" applyBorder="1" applyAlignment="1" applyProtection="1">
      <alignment horizontal="center" vertical="center"/>
      <protection locked="0"/>
    </xf>
    <xf numFmtId="0" fontId="25" fillId="36" borderId="28" xfId="0" applyFont="1" applyFill="1" applyBorder="1" applyAlignment="1" applyProtection="1">
      <alignment horizontal="center" vertical="center"/>
      <protection locked="0"/>
    </xf>
    <xf numFmtId="1" fontId="18" fillId="37" borderId="90" xfId="0" applyNumberFormat="1" applyFont="1" applyFill="1" applyBorder="1" applyAlignment="1" applyProtection="1" quotePrefix="1">
      <alignment horizontal="center" vertical="center"/>
      <protection/>
    </xf>
    <xf numFmtId="0" fontId="24" fillId="0" borderId="85" xfId="0" applyFont="1" applyFill="1" applyBorder="1" applyAlignment="1" applyProtection="1">
      <alignment horizontal="center" vertical="center"/>
      <protection locked="0"/>
    </xf>
    <xf numFmtId="0" fontId="24" fillId="0" borderId="86" xfId="0" applyFont="1" applyFill="1" applyBorder="1" applyAlignment="1" applyProtection="1">
      <alignment horizontal="center" vertical="center"/>
      <protection locked="0"/>
    </xf>
    <xf numFmtId="0" fontId="24" fillId="0" borderId="87" xfId="0" applyFont="1" applyFill="1" applyBorder="1" applyAlignment="1" applyProtection="1">
      <alignment horizontal="center" vertical="center"/>
      <protection locked="0"/>
    </xf>
    <xf numFmtId="0" fontId="24" fillId="0" borderId="88" xfId="0" applyFont="1" applyFill="1" applyBorder="1" applyAlignment="1" applyProtection="1">
      <alignment horizontal="center" vertical="center"/>
      <protection locked="0"/>
    </xf>
    <xf numFmtId="1" fontId="25" fillId="0" borderId="83" xfId="0" applyNumberFormat="1" applyFont="1" applyFill="1" applyBorder="1" applyAlignment="1" applyProtection="1">
      <alignment horizontal="center" vertical="center"/>
      <protection locked="0"/>
    </xf>
    <xf numFmtId="0" fontId="7" fillId="33" borderId="91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7" fillId="34" borderId="95" xfId="0" applyFont="1" applyFill="1" applyBorder="1" applyAlignment="1">
      <alignment horizontal="center" vertical="center"/>
    </xf>
    <xf numFmtId="0" fontId="7" fillId="34" borderId="96" xfId="0" applyFont="1" applyFill="1" applyBorder="1" applyAlignment="1">
      <alignment horizontal="center" vertical="center"/>
    </xf>
    <xf numFmtId="0" fontId="7" fillId="34" borderId="97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8" fillId="35" borderId="98" xfId="0" applyFont="1" applyFill="1" applyBorder="1" applyAlignment="1">
      <alignment horizontal="center" vertical="center"/>
    </xf>
    <xf numFmtId="0" fontId="18" fillId="35" borderId="9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35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35" borderId="42" xfId="0" applyFont="1" applyFill="1" applyBorder="1" applyAlignment="1">
      <alignment horizontal="center" vertical="center"/>
    </xf>
    <xf numFmtId="0" fontId="8" fillId="35" borderId="100" xfId="0" applyFont="1" applyFill="1" applyBorder="1" applyAlignment="1">
      <alignment horizontal="center" vertical="center"/>
    </xf>
    <xf numFmtId="0" fontId="8" fillId="35" borderId="101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35" borderId="102" xfId="0" applyFont="1" applyFill="1" applyBorder="1" applyAlignment="1">
      <alignment horizontal="center" vertical="center"/>
    </xf>
    <xf numFmtId="0" fontId="8" fillId="35" borderId="103" xfId="0" applyFont="1" applyFill="1" applyBorder="1" applyAlignment="1">
      <alignment horizontal="center" vertical="center"/>
    </xf>
    <xf numFmtId="0" fontId="20" fillId="38" borderId="98" xfId="0" applyFont="1" applyFill="1" applyBorder="1" applyAlignment="1">
      <alignment horizontal="center"/>
    </xf>
    <xf numFmtId="0" fontId="20" fillId="38" borderId="104" xfId="0" applyFont="1" applyFill="1" applyBorder="1" applyAlignment="1">
      <alignment horizontal="center"/>
    </xf>
    <xf numFmtId="0" fontId="0" fillId="0" borderId="99" xfId="0" applyBorder="1" applyAlignment="1">
      <alignment/>
    </xf>
    <xf numFmtId="0" fontId="18" fillId="34" borderId="75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7" fillId="34" borderId="105" xfId="0" applyFont="1" applyFill="1" applyBorder="1" applyAlignment="1">
      <alignment horizontal="center" vertical="center"/>
    </xf>
    <xf numFmtId="0" fontId="18" fillId="34" borderId="75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7" fillId="34" borderId="106" xfId="0" applyFont="1" applyFill="1" applyBorder="1" applyAlignment="1">
      <alignment horizontal="center" vertical="center"/>
    </xf>
    <xf numFmtId="0" fontId="7" fillId="34" borderId="107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7" fillId="34" borderId="108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8" fillId="35" borderId="89" xfId="0" applyNumberFormat="1" applyFont="1" applyFill="1" applyBorder="1" applyAlignment="1" applyProtection="1">
      <alignment horizontal="center" vertical="center"/>
      <protection/>
    </xf>
    <xf numFmtId="164" fontId="8" fillId="35" borderId="50" xfId="0" applyNumberFormat="1" applyFont="1" applyFill="1" applyBorder="1" applyAlignment="1" applyProtection="1">
      <alignment horizontal="center" vertical="center"/>
      <protection/>
    </xf>
    <xf numFmtId="0" fontId="8" fillId="35" borderId="62" xfId="0" applyFont="1" applyFill="1" applyBorder="1" applyAlignment="1">
      <alignment horizontal="center" vertical="center"/>
    </xf>
    <xf numFmtId="164" fontId="8" fillId="35" borderId="109" xfId="0" applyNumberFormat="1" applyFont="1" applyFill="1" applyBorder="1" applyAlignment="1" applyProtection="1">
      <alignment horizontal="center" vertical="center"/>
      <protection/>
    </xf>
    <xf numFmtId="164" fontId="8" fillId="35" borderId="29" xfId="0" applyNumberFormat="1" applyFont="1" applyFill="1" applyBorder="1" applyAlignment="1" applyProtection="1">
      <alignment horizontal="center" vertical="center"/>
      <protection/>
    </xf>
    <xf numFmtId="164" fontId="8" fillId="35" borderId="43" xfId="0" applyNumberFormat="1" applyFont="1" applyFill="1" applyBorder="1" applyAlignment="1" applyProtection="1">
      <alignment horizontal="center" vertical="center"/>
      <protection/>
    </xf>
    <xf numFmtId="164" fontId="8" fillId="35" borderId="52" xfId="0" applyNumberFormat="1" applyFont="1" applyFill="1" applyBorder="1" applyAlignment="1" applyProtection="1">
      <alignment horizontal="center" vertical="center"/>
      <protection/>
    </xf>
    <xf numFmtId="164" fontId="7" fillId="37" borderId="89" xfId="0" applyNumberFormat="1" applyFont="1" applyFill="1" applyBorder="1" applyAlignment="1" applyProtection="1">
      <alignment horizontal="center" vertical="center"/>
      <protection/>
    </xf>
    <xf numFmtId="164" fontId="7" fillId="37" borderId="50" xfId="0" applyNumberFormat="1" applyFont="1" applyFill="1" applyBorder="1" applyAlignment="1" applyProtection="1">
      <alignment horizontal="center" vertical="center"/>
      <protection/>
    </xf>
    <xf numFmtId="164" fontId="7" fillId="37" borderId="52" xfId="0" applyNumberFormat="1" applyFont="1" applyFill="1" applyBorder="1" applyAlignment="1" applyProtection="1">
      <alignment horizontal="center" vertical="center"/>
      <protection/>
    </xf>
    <xf numFmtId="164" fontId="7" fillId="37" borderId="43" xfId="0" applyNumberFormat="1" applyFont="1" applyFill="1" applyBorder="1" applyAlignment="1" applyProtection="1">
      <alignment horizontal="center" vertical="center"/>
      <protection/>
    </xf>
    <xf numFmtId="0" fontId="63" fillId="34" borderId="75" xfId="0" applyFont="1" applyFill="1" applyBorder="1" applyAlignment="1">
      <alignment horizontal="center" vertical="center"/>
    </xf>
    <xf numFmtId="0" fontId="63" fillId="34" borderId="53" xfId="0" applyFont="1" applyFill="1" applyBorder="1" applyAlignment="1">
      <alignment horizontal="center" vertical="center"/>
    </xf>
    <xf numFmtId="0" fontId="7" fillId="37" borderId="101" xfId="0" applyFont="1" applyFill="1" applyBorder="1" applyAlignment="1">
      <alignment horizontal="center" vertical="center"/>
    </xf>
    <xf numFmtId="0" fontId="7" fillId="37" borderId="103" xfId="0" applyFont="1" applyFill="1" applyBorder="1" applyAlignment="1">
      <alignment horizontal="center" vertical="center"/>
    </xf>
    <xf numFmtId="164" fontId="7" fillId="37" borderId="109" xfId="0" applyNumberFormat="1" applyFont="1" applyFill="1" applyBorder="1" applyAlignment="1" applyProtection="1">
      <alignment horizontal="center" vertical="center"/>
      <protection/>
    </xf>
    <xf numFmtId="164" fontId="7" fillId="37" borderId="29" xfId="0" applyNumberFormat="1" applyFont="1" applyFill="1" applyBorder="1" applyAlignment="1" applyProtection="1">
      <alignment horizontal="center" vertical="center"/>
      <protection/>
    </xf>
    <xf numFmtId="0" fontId="7" fillId="37" borderId="42" xfId="0" applyFont="1" applyFill="1" applyBorder="1" applyAlignment="1">
      <alignment horizontal="center" vertical="center"/>
    </xf>
    <xf numFmtId="0" fontId="7" fillId="37" borderId="100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7" borderId="102" xfId="0" applyFont="1" applyFill="1" applyBorder="1" applyAlignment="1">
      <alignment horizontal="center" vertical="center"/>
    </xf>
    <xf numFmtId="0" fontId="7" fillId="37" borderId="110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/>
    </xf>
    <xf numFmtId="0" fontId="7" fillId="37" borderId="79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102" xfId="0" applyFont="1" applyFill="1" applyBorder="1" applyAlignment="1">
      <alignment horizontal="center" vertical="center"/>
    </xf>
    <xf numFmtId="0" fontId="7" fillId="36" borderId="110" xfId="0" applyFont="1" applyFill="1" applyBorder="1" applyAlignment="1">
      <alignment horizontal="center" vertical="center"/>
    </xf>
    <xf numFmtId="1" fontId="18" fillId="37" borderId="71" xfId="0" applyNumberFormat="1" applyFont="1" applyFill="1" applyBorder="1" applyAlignment="1" applyProtection="1" quotePrefix="1">
      <alignment horizontal="center" vertical="center"/>
      <protection/>
    </xf>
    <xf numFmtId="1" fontId="18" fillId="37" borderId="54" xfId="0" applyNumberFormat="1" applyFont="1" applyFill="1" applyBorder="1" applyAlignment="1" applyProtection="1" quotePrefix="1">
      <alignment horizontal="center" vertical="center"/>
      <protection/>
    </xf>
    <xf numFmtId="166" fontId="18" fillId="37" borderId="57" xfId="0" applyNumberFormat="1" applyFont="1" applyFill="1" applyBorder="1" applyAlignment="1" applyProtection="1">
      <alignment horizontal="center" vertical="center"/>
      <protection/>
    </xf>
    <xf numFmtId="166" fontId="18" fillId="37" borderId="58" xfId="0" applyNumberFormat="1" applyFont="1" applyFill="1" applyBorder="1" applyAlignment="1" applyProtection="1">
      <alignment horizontal="center" vertical="center"/>
      <protection/>
    </xf>
    <xf numFmtId="0" fontId="25" fillId="0" borderId="111" xfId="0" applyFont="1" applyFill="1" applyBorder="1" applyAlignment="1" applyProtection="1">
      <alignment horizontal="center" vertical="center" wrapText="1"/>
      <protection locked="0"/>
    </xf>
    <xf numFmtId="0" fontId="25" fillId="0" borderId="1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333375</xdr:colOff>
      <xdr:row>10</xdr:row>
      <xdr:rowOff>38100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95337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B3" sqref="B3:G3"/>
    </sheetView>
  </sheetViews>
  <sheetFormatPr defaultColWidth="12.421875" defaultRowHeight="12.75"/>
  <cols>
    <col min="1" max="1" width="12.421875" style="0" customWidth="1"/>
    <col min="2" max="2" width="14.57421875" style="0" customWidth="1"/>
    <col min="3" max="9" width="9.7109375" style="0" customWidth="1"/>
  </cols>
  <sheetData>
    <row r="1" spans="1:9" ht="15">
      <c r="A1" s="1" t="s">
        <v>7</v>
      </c>
      <c r="H1" s="2"/>
      <c r="I1" s="2"/>
    </row>
    <row r="2" spans="1:9" ht="12.75">
      <c r="A2" s="2"/>
      <c r="H2" s="2"/>
      <c r="I2" s="2"/>
    </row>
    <row r="3" spans="1:9" ht="19.5">
      <c r="A3" s="3" t="s">
        <v>6</v>
      </c>
      <c r="B3" s="4"/>
      <c r="C3" s="4"/>
      <c r="D3" s="4"/>
      <c r="E3" s="4"/>
      <c r="F3" s="4"/>
      <c r="G3" s="4"/>
      <c r="H3" s="4"/>
      <c r="I3" s="4"/>
    </row>
    <row r="4" spans="1:9" ht="19.5">
      <c r="A4" s="5" t="s">
        <v>0</v>
      </c>
      <c r="B4" s="4"/>
      <c r="C4" s="4"/>
      <c r="D4" s="4"/>
      <c r="E4" s="4"/>
      <c r="F4" s="4"/>
      <c r="G4" s="4"/>
      <c r="H4" s="4"/>
      <c r="I4" s="4"/>
    </row>
    <row r="5" spans="1:9" ht="6.75" customHeight="1">
      <c r="A5" s="4"/>
      <c r="B5" s="4"/>
      <c r="C5" s="6"/>
      <c r="D5" s="6"/>
      <c r="E5" s="6"/>
      <c r="F5" s="6"/>
      <c r="G5" s="6"/>
      <c r="H5" s="4"/>
      <c r="I5" s="4"/>
    </row>
    <row r="6" spans="1:9" ht="15">
      <c r="A6" s="7" t="s">
        <v>1</v>
      </c>
      <c r="B6" s="7" t="s">
        <v>2</v>
      </c>
      <c r="C6" s="331" t="s">
        <v>3</v>
      </c>
      <c r="D6" s="332"/>
      <c r="E6" s="332"/>
      <c r="F6" s="332"/>
      <c r="G6" s="332"/>
      <c r="H6" s="332"/>
      <c r="I6" s="333"/>
    </row>
    <row r="7" spans="1:9" ht="15">
      <c r="A7" s="8">
        <v>2004</v>
      </c>
      <c r="B7" s="9"/>
      <c r="C7" s="10"/>
      <c r="D7" s="11"/>
      <c r="E7" s="11" t="s">
        <v>4</v>
      </c>
      <c r="F7" s="11"/>
      <c r="G7" s="11"/>
      <c r="H7" s="12" t="s">
        <v>5</v>
      </c>
      <c r="I7" s="12"/>
    </row>
    <row r="8" spans="1:9" ht="8.25" customHeight="1">
      <c r="A8" s="13"/>
      <c r="B8" s="14"/>
      <c r="C8" s="15"/>
      <c r="D8" s="15"/>
      <c r="E8" s="15"/>
      <c r="F8" s="15"/>
      <c r="G8" s="15"/>
      <c r="H8" s="39"/>
      <c r="I8" s="35"/>
    </row>
    <row r="9" spans="1:9" ht="15" customHeight="1">
      <c r="A9" s="19"/>
      <c r="B9" s="20">
        <v>37988</v>
      </c>
      <c r="C9" s="21"/>
      <c r="D9" s="22"/>
      <c r="E9" s="22"/>
      <c r="F9" s="22"/>
      <c r="G9" s="22"/>
      <c r="H9" s="24"/>
      <c r="I9" s="36"/>
    </row>
    <row r="10" spans="1:9" ht="15" customHeight="1">
      <c r="A10" s="19"/>
      <c r="B10" s="23">
        <f aca="true" t="shared" si="0" ref="B10:B61">B9+7</f>
        <v>37995</v>
      </c>
      <c r="C10" s="24"/>
      <c r="D10" s="22"/>
      <c r="E10" s="22"/>
      <c r="F10" s="22"/>
      <c r="G10" s="22"/>
      <c r="H10" s="24"/>
      <c r="I10" s="36"/>
    </row>
    <row r="11" spans="1:9" ht="15" customHeight="1">
      <c r="A11" s="19"/>
      <c r="B11" s="23">
        <f t="shared" si="0"/>
        <v>38002</v>
      </c>
      <c r="C11" s="24"/>
      <c r="D11" s="22"/>
      <c r="E11" s="22"/>
      <c r="F11" s="22"/>
      <c r="G11" s="22"/>
      <c r="H11" s="24"/>
      <c r="I11" s="36"/>
    </row>
    <row r="12" spans="1:9" ht="15" customHeight="1">
      <c r="A12" s="25"/>
      <c r="B12" s="26">
        <f t="shared" si="0"/>
        <v>38009</v>
      </c>
      <c r="C12" s="27"/>
      <c r="D12" s="28"/>
      <c r="E12" s="28"/>
      <c r="F12" s="28"/>
      <c r="G12" s="28"/>
      <c r="H12" s="27"/>
      <c r="I12" s="37"/>
    </row>
    <row r="13" spans="1:9" ht="15" customHeight="1">
      <c r="A13" s="19"/>
      <c r="B13" s="23">
        <f t="shared" si="0"/>
        <v>38016</v>
      </c>
      <c r="C13" s="24"/>
      <c r="D13" s="22"/>
      <c r="E13" s="22"/>
      <c r="F13" s="22"/>
      <c r="G13" s="22"/>
      <c r="H13" s="24"/>
      <c r="I13" s="36"/>
    </row>
    <row r="14" spans="1:9" ht="15" customHeight="1">
      <c r="A14" s="19"/>
      <c r="B14" s="23">
        <f t="shared" si="0"/>
        <v>38023</v>
      </c>
      <c r="C14" s="24"/>
      <c r="D14" s="22"/>
      <c r="E14" s="22"/>
      <c r="F14" s="22"/>
      <c r="G14" s="22"/>
      <c r="H14" s="24"/>
      <c r="I14" s="36"/>
    </row>
    <row r="15" spans="1:9" ht="15" customHeight="1">
      <c r="A15" s="19">
        <v>1</v>
      </c>
      <c r="B15" s="23">
        <f t="shared" si="0"/>
        <v>38030</v>
      </c>
      <c r="C15" s="21">
        <v>32</v>
      </c>
      <c r="D15" s="22">
        <v>16</v>
      </c>
      <c r="E15" s="22">
        <v>29</v>
      </c>
      <c r="F15" s="22">
        <v>41</v>
      </c>
      <c r="G15" s="22">
        <v>36</v>
      </c>
      <c r="H15" s="24">
        <v>9</v>
      </c>
      <c r="I15" s="36">
        <v>7</v>
      </c>
    </row>
    <row r="16" spans="1:9" ht="15" customHeight="1">
      <c r="A16" s="25">
        <f>+A15+1</f>
        <v>2</v>
      </c>
      <c r="B16" s="26">
        <f t="shared" si="0"/>
        <v>38037</v>
      </c>
      <c r="C16" s="29">
        <v>13</v>
      </c>
      <c r="D16" s="30">
        <v>50</v>
      </c>
      <c r="E16" s="30">
        <v>47</v>
      </c>
      <c r="F16" s="30">
        <v>7</v>
      </c>
      <c r="G16" s="30">
        <v>39</v>
      </c>
      <c r="H16" s="29">
        <v>2</v>
      </c>
      <c r="I16" s="38">
        <v>5</v>
      </c>
    </row>
    <row r="17" spans="1:9" ht="15" customHeight="1">
      <c r="A17" s="19">
        <f>+A16+1</f>
        <v>3</v>
      </c>
      <c r="B17" s="23">
        <f t="shared" si="0"/>
        <v>38044</v>
      </c>
      <c r="C17" s="24">
        <v>37</v>
      </c>
      <c r="D17" s="22">
        <v>19</v>
      </c>
      <c r="E17" s="22">
        <v>18</v>
      </c>
      <c r="F17" s="22">
        <v>14</v>
      </c>
      <c r="G17" s="22">
        <v>31</v>
      </c>
      <c r="H17" s="24">
        <v>5</v>
      </c>
      <c r="I17" s="36">
        <v>4</v>
      </c>
    </row>
    <row r="18" spans="1:9" ht="15" customHeight="1">
      <c r="A18" s="19">
        <f aca="true" t="shared" si="1" ref="A18:A61">+A17+1</f>
        <v>4</v>
      </c>
      <c r="B18" s="23">
        <f t="shared" si="0"/>
        <v>38051</v>
      </c>
      <c r="C18" s="24">
        <v>39</v>
      </c>
      <c r="D18" s="22">
        <v>37</v>
      </c>
      <c r="E18" s="22">
        <v>4</v>
      </c>
      <c r="F18" s="22">
        <v>7</v>
      </c>
      <c r="G18" s="22">
        <v>33</v>
      </c>
      <c r="H18" s="24">
        <v>5</v>
      </c>
      <c r="I18" s="36">
        <v>1</v>
      </c>
    </row>
    <row r="19" spans="1:9" ht="15" customHeight="1">
      <c r="A19" s="19">
        <f t="shared" si="1"/>
        <v>5</v>
      </c>
      <c r="B19" s="23">
        <f t="shared" si="0"/>
        <v>38058</v>
      </c>
      <c r="C19" s="24">
        <v>44</v>
      </c>
      <c r="D19" s="22">
        <v>47</v>
      </c>
      <c r="E19" s="22">
        <v>15</v>
      </c>
      <c r="F19" s="22">
        <v>28</v>
      </c>
      <c r="G19" s="22">
        <v>24</v>
      </c>
      <c r="H19" s="24">
        <v>4</v>
      </c>
      <c r="I19" s="36">
        <v>5</v>
      </c>
    </row>
    <row r="20" spans="1:9" ht="15" customHeight="1">
      <c r="A20" s="31">
        <f t="shared" si="1"/>
        <v>6</v>
      </c>
      <c r="B20" s="26">
        <f t="shared" si="0"/>
        <v>38065</v>
      </c>
      <c r="C20" s="29">
        <v>42</v>
      </c>
      <c r="D20" s="30">
        <v>45</v>
      </c>
      <c r="E20" s="30">
        <v>33</v>
      </c>
      <c r="F20" s="30">
        <v>37</v>
      </c>
      <c r="G20" s="30">
        <v>36</v>
      </c>
      <c r="H20" s="29">
        <v>9</v>
      </c>
      <c r="I20" s="38">
        <v>4</v>
      </c>
    </row>
    <row r="21" spans="1:9" ht="15" customHeight="1">
      <c r="A21" s="19">
        <f t="shared" si="1"/>
        <v>7</v>
      </c>
      <c r="B21" s="23">
        <f t="shared" si="0"/>
        <v>38072</v>
      </c>
      <c r="C21" s="24">
        <v>23</v>
      </c>
      <c r="D21" s="22">
        <v>43</v>
      </c>
      <c r="E21" s="22">
        <v>3</v>
      </c>
      <c r="F21" s="22">
        <v>4</v>
      </c>
      <c r="G21" s="22">
        <v>10</v>
      </c>
      <c r="H21" s="24">
        <v>2</v>
      </c>
      <c r="I21" s="36">
        <v>4</v>
      </c>
    </row>
    <row r="22" spans="1:9" ht="15" customHeight="1">
      <c r="A22" s="19">
        <f t="shared" si="1"/>
        <v>8</v>
      </c>
      <c r="B22" s="23">
        <f t="shared" si="0"/>
        <v>38079</v>
      </c>
      <c r="C22" s="24">
        <v>4</v>
      </c>
      <c r="D22" s="22">
        <v>24</v>
      </c>
      <c r="E22" s="22">
        <v>12</v>
      </c>
      <c r="F22" s="22">
        <v>36</v>
      </c>
      <c r="G22" s="22">
        <v>27</v>
      </c>
      <c r="H22" s="24">
        <v>2</v>
      </c>
      <c r="I22" s="36">
        <v>9</v>
      </c>
    </row>
    <row r="23" spans="1:9" ht="15" customHeight="1">
      <c r="A23" s="19">
        <f t="shared" si="1"/>
        <v>9</v>
      </c>
      <c r="B23" s="23">
        <f t="shared" si="0"/>
        <v>38086</v>
      </c>
      <c r="C23" s="24">
        <v>23</v>
      </c>
      <c r="D23" s="22">
        <v>19</v>
      </c>
      <c r="E23" s="22">
        <v>10</v>
      </c>
      <c r="F23" s="22">
        <v>1</v>
      </c>
      <c r="G23" s="22">
        <v>4</v>
      </c>
      <c r="H23" s="24">
        <v>2</v>
      </c>
      <c r="I23" s="36">
        <v>8</v>
      </c>
    </row>
    <row r="24" spans="1:9" ht="15" customHeight="1">
      <c r="A24" s="19">
        <f t="shared" si="1"/>
        <v>10</v>
      </c>
      <c r="B24" s="23">
        <f t="shared" si="0"/>
        <v>38093</v>
      </c>
      <c r="C24" s="24">
        <v>28</v>
      </c>
      <c r="D24" s="22">
        <v>40</v>
      </c>
      <c r="E24" s="22">
        <v>14</v>
      </c>
      <c r="F24" s="22">
        <v>15</v>
      </c>
      <c r="G24" s="22">
        <v>35</v>
      </c>
      <c r="H24" s="24">
        <v>3</v>
      </c>
      <c r="I24" s="36">
        <v>1</v>
      </c>
    </row>
    <row r="25" spans="1:9" ht="15" customHeight="1">
      <c r="A25" s="31">
        <f t="shared" si="1"/>
        <v>11</v>
      </c>
      <c r="B25" s="26">
        <f t="shared" si="0"/>
        <v>38100</v>
      </c>
      <c r="C25" s="27">
        <v>45</v>
      </c>
      <c r="D25" s="28">
        <v>21</v>
      </c>
      <c r="E25" s="28">
        <v>6</v>
      </c>
      <c r="F25" s="28">
        <v>49</v>
      </c>
      <c r="G25" s="28">
        <v>10</v>
      </c>
      <c r="H25" s="27">
        <v>5</v>
      </c>
      <c r="I25" s="37">
        <v>3</v>
      </c>
    </row>
    <row r="26" spans="1:9" ht="15" customHeight="1">
      <c r="A26" s="19">
        <f t="shared" si="1"/>
        <v>12</v>
      </c>
      <c r="B26" s="32">
        <f t="shared" si="0"/>
        <v>38107</v>
      </c>
      <c r="C26" s="24">
        <v>27</v>
      </c>
      <c r="D26" s="22">
        <v>16</v>
      </c>
      <c r="E26" s="22">
        <v>6</v>
      </c>
      <c r="F26" s="22">
        <v>5</v>
      </c>
      <c r="G26" s="22">
        <v>23</v>
      </c>
      <c r="H26" s="24">
        <v>7</v>
      </c>
      <c r="I26" s="36">
        <v>6</v>
      </c>
    </row>
    <row r="27" spans="1:9" ht="15" customHeight="1">
      <c r="A27" s="19">
        <f t="shared" si="1"/>
        <v>13</v>
      </c>
      <c r="B27" s="32">
        <f t="shared" si="0"/>
        <v>38114</v>
      </c>
      <c r="C27" s="24">
        <v>38</v>
      </c>
      <c r="D27" s="22">
        <v>36</v>
      </c>
      <c r="E27" s="22">
        <v>15</v>
      </c>
      <c r="F27" s="22">
        <v>16</v>
      </c>
      <c r="G27" s="22">
        <v>21</v>
      </c>
      <c r="H27" s="24">
        <v>1</v>
      </c>
      <c r="I27" s="36">
        <v>5</v>
      </c>
    </row>
    <row r="28" spans="1:9" ht="15" customHeight="1">
      <c r="A28" s="19">
        <f t="shared" si="1"/>
        <v>14</v>
      </c>
      <c r="B28" s="32">
        <f t="shared" si="0"/>
        <v>38121</v>
      </c>
      <c r="C28" s="24">
        <v>32</v>
      </c>
      <c r="D28" s="22">
        <v>3</v>
      </c>
      <c r="E28" s="22">
        <v>1</v>
      </c>
      <c r="F28" s="22">
        <v>39</v>
      </c>
      <c r="G28" s="22">
        <v>21</v>
      </c>
      <c r="H28" s="24">
        <v>2</v>
      </c>
      <c r="I28" s="36">
        <v>6</v>
      </c>
    </row>
    <row r="29" spans="1:9" ht="15" customHeight="1">
      <c r="A29" s="31">
        <f t="shared" si="1"/>
        <v>15</v>
      </c>
      <c r="B29" s="33">
        <f t="shared" si="0"/>
        <v>38128</v>
      </c>
      <c r="C29" s="27">
        <v>37</v>
      </c>
      <c r="D29" s="28">
        <v>39</v>
      </c>
      <c r="E29" s="28">
        <v>29</v>
      </c>
      <c r="F29" s="28">
        <v>15</v>
      </c>
      <c r="G29" s="28">
        <v>49</v>
      </c>
      <c r="H29" s="27">
        <v>4</v>
      </c>
      <c r="I29" s="37">
        <v>9</v>
      </c>
    </row>
    <row r="30" spans="1:9" ht="15" customHeight="1">
      <c r="A30" s="19">
        <f t="shared" si="1"/>
        <v>16</v>
      </c>
      <c r="B30" s="32">
        <f t="shared" si="0"/>
        <v>38135</v>
      </c>
      <c r="C30" s="24">
        <v>41</v>
      </c>
      <c r="D30" s="22">
        <v>44</v>
      </c>
      <c r="E30" s="22">
        <v>6</v>
      </c>
      <c r="F30" s="22">
        <v>35</v>
      </c>
      <c r="G30" s="22">
        <v>11</v>
      </c>
      <c r="H30" s="24">
        <v>6</v>
      </c>
      <c r="I30" s="36">
        <v>5</v>
      </c>
    </row>
    <row r="31" spans="1:9" ht="15" customHeight="1">
      <c r="A31" s="19">
        <f t="shared" si="1"/>
        <v>17</v>
      </c>
      <c r="B31" s="32">
        <f t="shared" si="0"/>
        <v>38142</v>
      </c>
      <c r="C31" s="24">
        <v>41</v>
      </c>
      <c r="D31" s="22">
        <v>42</v>
      </c>
      <c r="E31" s="22">
        <v>34</v>
      </c>
      <c r="F31" s="22">
        <v>13</v>
      </c>
      <c r="G31" s="22">
        <v>9</v>
      </c>
      <c r="H31" s="24">
        <v>7</v>
      </c>
      <c r="I31" s="36">
        <v>3</v>
      </c>
    </row>
    <row r="32" spans="1:9" ht="15" customHeight="1">
      <c r="A32" s="19">
        <f t="shared" si="1"/>
        <v>18</v>
      </c>
      <c r="B32" s="32">
        <f t="shared" si="0"/>
        <v>38149</v>
      </c>
      <c r="C32" s="24">
        <v>7</v>
      </c>
      <c r="D32" s="22">
        <v>2</v>
      </c>
      <c r="E32" s="22">
        <v>47</v>
      </c>
      <c r="F32" s="22">
        <v>10</v>
      </c>
      <c r="G32" s="22">
        <v>8</v>
      </c>
      <c r="H32" s="24">
        <v>1</v>
      </c>
      <c r="I32" s="36">
        <v>7</v>
      </c>
    </row>
    <row r="33" spans="1:9" ht="15" customHeight="1">
      <c r="A33" s="31">
        <f t="shared" si="1"/>
        <v>19</v>
      </c>
      <c r="B33" s="33">
        <f t="shared" si="0"/>
        <v>38156</v>
      </c>
      <c r="C33" s="27">
        <v>28</v>
      </c>
      <c r="D33" s="28">
        <v>2</v>
      </c>
      <c r="E33" s="28">
        <v>40</v>
      </c>
      <c r="F33" s="28">
        <v>23</v>
      </c>
      <c r="G33" s="28">
        <v>43</v>
      </c>
      <c r="H33" s="27">
        <v>6</v>
      </c>
      <c r="I33" s="37">
        <v>2</v>
      </c>
    </row>
    <row r="34" spans="1:9" ht="15" customHeight="1">
      <c r="A34" s="19">
        <f t="shared" si="1"/>
        <v>20</v>
      </c>
      <c r="B34" s="32">
        <f t="shared" si="0"/>
        <v>38163</v>
      </c>
      <c r="C34" s="24">
        <v>30</v>
      </c>
      <c r="D34" s="22">
        <v>21</v>
      </c>
      <c r="E34" s="22">
        <v>35</v>
      </c>
      <c r="F34" s="22">
        <v>3</v>
      </c>
      <c r="G34" s="22">
        <v>34</v>
      </c>
      <c r="H34" s="24">
        <v>1</v>
      </c>
      <c r="I34" s="36">
        <v>2</v>
      </c>
    </row>
    <row r="35" spans="1:9" ht="15" customHeight="1">
      <c r="A35" s="19">
        <f t="shared" si="1"/>
        <v>21</v>
      </c>
      <c r="B35" s="32">
        <f t="shared" si="0"/>
        <v>38170</v>
      </c>
      <c r="C35" s="24">
        <v>4</v>
      </c>
      <c r="D35" s="22">
        <v>28</v>
      </c>
      <c r="E35" s="22">
        <v>24</v>
      </c>
      <c r="F35" s="22">
        <v>23</v>
      </c>
      <c r="G35" s="22">
        <v>34</v>
      </c>
      <c r="H35" s="24">
        <v>1</v>
      </c>
      <c r="I35" s="36">
        <v>3</v>
      </c>
    </row>
    <row r="36" spans="1:9" ht="15" customHeight="1">
      <c r="A36" s="19">
        <f t="shared" si="1"/>
        <v>22</v>
      </c>
      <c r="B36" s="32">
        <f t="shared" si="0"/>
        <v>38177</v>
      </c>
      <c r="C36" s="24">
        <v>44</v>
      </c>
      <c r="D36" s="22">
        <v>19</v>
      </c>
      <c r="E36" s="22">
        <v>5</v>
      </c>
      <c r="F36" s="22">
        <v>12</v>
      </c>
      <c r="G36" s="22">
        <v>2</v>
      </c>
      <c r="H36" s="24">
        <v>8</v>
      </c>
      <c r="I36" s="36">
        <v>9</v>
      </c>
    </row>
    <row r="37" spans="1:9" ht="15" customHeight="1">
      <c r="A37" s="19">
        <f t="shared" si="1"/>
        <v>23</v>
      </c>
      <c r="B37" s="32">
        <f t="shared" si="0"/>
        <v>38184</v>
      </c>
      <c r="C37" s="24">
        <v>26</v>
      </c>
      <c r="D37" s="22">
        <v>50</v>
      </c>
      <c r="E37" s="22">
        <v>31</v>
      </c>
      <c r="F37" s="22">
        <v>24</v>
      </c>
      <c r="G37" s="22">
        <v>38</v>
      </c>
      <c r="H37" s="24">
        <v>8</v>
      </c>
      <c r="I37" s="36">
        <v>5</v>
      </c>
    </row>
    <row r="38" spans="1:9" ht="15" customHeight="1">
      <c r="A38" s="31">
        <f t="shared" si="1"/>
        <v>24</v>
      </c>
      <c r="B38" s="33">
        <f t="shared" si="0"/>
        <v>38191</v>
      </c>
      <c r="C38" s="27">
        <v>10</v>
      </c>
      <c r="D38" s="28">
        <v>27</v>
      </c>
      <c r="E38" s="28">
        <v>7</v>
      </c>
      <c r="F38" s="28">
        <v>34</v>
      </c>
      <c r="G38" s="28">
        <v>31</v>
      </c>
      <c r="H38" s="27">
        <v>8</v>
      </c>
      <c r="I38" s="37">
        <v>3</v>
      </c>
    </row>
    <row r="39" spans="1:9" ht="15" customHeight="1">
      <c r="A39" s="19">
        <f t="shared" si="1"/>
        <v>25</v>
      </c>
      <c r="B39" s="32">
        <f t="shared" si="0"/>
        <v>38198</v>
      </c>
      <c r="C39" s="24">
        <v>50</v>
      </c>
      <c r="D39" s="22">
        <v>10</v>
      </c>
      <c r="E39" s="22">
        <v>9</v>
      </c>
      <c r="F39" s="22">
        <v>19</v>
      </c>
      <c r="G39" s="22">
        <v>37</v>
      </c>
      <c r="H39" s="24">
        <v>6</v>
      </c>
      <c r="I39" s="36">
        <v>1</v>
      </c>
    </row>
    <row r="40" spans="1:9" ht="15" customHeight="1">
      <c r="A40" s="19">
        <f t="shared" si="1"/>
        <v>26</v>
      </c>
      <c r="B40" s="32">
        <f t="shared" si="0"/>
        <v>38205</v>
      </c>
      <c r="C40" s="24">
        <v>5</v>
      </c>
      <c r="D40" s="22">
        <v>35</v>
      </c>
      <c r="E40" s="22">
        <v>44</v>
      </c>
      <c r="F40" s="22">
        <v>15</v>
      </c>
      <c r="G40" s="22">
        <v>24</v>
      </c>
      <c r="H40" s="24">
        <v>6</v>
      </c>
      <c r="I40" s="36">
        <v>5</v>
      </c>
    </row>
    <row r="41" spans="1:9" ht="15" customHeight="1">
      <c r="A41" s="19">
        <f t="shared" si="1"/>
        <v>27</v>
      </c>
      <c r="B41" s="32">
        <f t="shared" si="0"/>
        <v>38212</v>
      </c>
      <c r="C41" s="24">
        <v>27</v>
      </c>
      <c r="D41" s="22">
        <v>20</v>
      </c>
      <c r="E41" s="22">
        <v>41</v>
      </c>
      <c r="F41" s="22">
        <v>43</v>
      </c>
      <c r="G41" s="22">
        <v>50</v>
      </c>
      <c r="H41" s="24">
        <v>8</v>
      </c>
      <c r="I41" s="36">
        <v>5</v>
      </c>
    </row>
    <row r="42" spans="1:9" ht="15" customHeight="1">
      <c r="A42" s="31">
        <f t="shared" si="1"/>
        <v>28</v>
      </c>
      <c r="B42" s="33">
        <f t="shared" si="0"/>
        <v>38219</v>
      </c>
      <c r="C42" s="27">
        <v>27</v>
      </c>
      <c r="D42" s="28">
        <v>10</v>
      </c>
      <c r="E42" s="28">
        <v>35</v>
      </c>
      <c r="F42" s="28">
        <v>9</v>
      </c>
      <c r="G42" s="28">
        <v>6</v>
      </c>
      <c r="H42" s="27">
        <v>6</v>
      </c>
      <c r="I42" s="37">
        <v>8</v>
      </c>
    </row>
    <row r="43" spans="1:9" ht="15" customHeight="1">
      <c r="A43" s="19">
        <f t="shared" si="1"/>
        <v>29</v>
      </c>
      <c r="B43" s="32">
        <f t="shared" si="0"/>
        <v>38226</v>
      </c>
      <c r="C43" s="24">
        <v>28</v>
      </c>
      <c r="D43" s="22">
        <v>1</v>
      </c>
      <c r="E43" s="22">
        <v>44</v>
      </c>
      <c r="F43" s="22">
        <v>22</v>
      </c>
      <c r="G43" s="22">
        <v>11</v>
      </c>
      <c r="H43" s="24">
        <v>1</v>
      </c>
      <c r="I43" s="36">
        <v>9</v>
      </c>
    </row>
    <row r="44" spans="1:9" ht="15" customHeight="1">
      <c r="A44" s="19">
        <f t="shared" si="1"/>
        <v>30</v>
      </c>
      <c r="B44" s="32">
        <f t="shared" si="0"/>
        <v>38233</v>
      </c>
      <c r="C44" s="24">
        <v>14</v>
      </c>
      <c r="D44" s="22">
        <v>12</v>
      </c>
      <c r="E44" s="22">
        <v>15</v>
      </c>
      <c r="F44" s="22">
        <v>34</v>
      </c>
      <c r="G44" s="22">
        <v>8</v>
      </c>
      <c r="H44" s="24">
        <v>7</v>
      </c>
      <c r="I44" s="36">
        <v>6</v>
      </c>
    </row>
    <row r="45" spans="1:9" ht="15" customHeight="1">
      <c r="A45" s="19">
        <f t="shared" si="1"/>
        <v>31</v>
      </c>
      <c r="B45" s="32">
        <f t="shared" si="0"/>
        <v>38240</v>
      </c>
      <c r="C45" s="24">
        <v>5</v>
      </c>
      <c r="D45" s="22">
        <v>38</v>
      </c>
      <c r="E45" s="22">
        <v>36</v>
      </c>
      <c r="F45" s="22">
        <v>25</v>
      </c>
      <c r="G45" s="22">
        <v>33</v>
      </c>
      <c r="H45" s="24">
        <v>5</v>
      </c>
      <c r="I45" s="36">
        <v>2</v>
      </c>
    </row>
    <row r="46" spans="1:9" ht="15" customHeight="1">
      <c r="A46" s="19">
        <f t="shared" si="1"/>
        <v>32</v>
      </c>
      <c r="B46" s="32">
        <f t="shared" si="0"/>
        <v>38247</v>
      </c>
      <c r="C46" s="24">
        <v>41</v>
      </c>
      <c r="D46" s="22">
        <v>39</v>
      </c>
      <c r="E46" s="22">
        <v>15</v>
      </c>
      <c r="F46" s="22">
        <v>18</v>
      </c>
      <c r="G46" s="22">
        <v>29</v>
      </c>
      <c r="H46" s="24">
        <v>8</v>
      </c>
      <c r="I46" s="36">
        <v>5</v>
      </c>
    </row>
    <row r="47" spans="1:9" ht="15" customHeight="1">
      <c r="A47" s="31">
        <f t="shared" si="1"/>
        <v>33</v>
      </c>
      <c r="B47" s="33">
        <f t="shared" si="0"/>
        <v>38254</v>
      </c>
      <c r="C47" s="27">
        <v>48</v>
      </c>
      <c r="D47" s="28">
        <v>21</v>
      </c>
      <c r="E47" s="28">
        <v>26</v>
      </c>
      <c r="F47" s="28">
        <v>27</v>
      </c>
      <c r="G47" s="28">
        <v>44</v>
      </c>
      <c r="H47" s="27">
        <v>1</v>
      </c>
      <c r="I47" s="37">
        <v>7</v>
      </c>
    </row>
    <row r="48" spans="1:9" ht="15" customHeight="1">
      <c r="A48" s="19">
        <f t="shared" si="1"/>
        <v>34</v>
      </c>
      <c r="B48" s="32">
        <f t="shared" si="0"/>
        <v>38261</v>
      </c>
      <c r="C48" s="24">
        <v>48</v>
      </c>
      <c r="D48" s="22">
        <v>20</v>
      </c>
      <c r="E48" s="22">
        <v>45</v>
      </c>
      <c r="F48" s="22">
        <v>21</v>
      </c>
      <c r="G48" s="22">
        <v>12</v>
      </c>
      <c r="H48" s="24">
        <v>6</v>
      </c>
      <c r="I48" s="36">
        <v>5</v>
      </c>
    </row>
    <row r="49" spans="1:9" ht="15" customHeight="1">
      <c r="A49" s="19">
        <f t="shared" si="1"/>
        <v>35</v>
      </c>
      <c r="B49" s="32">
        <f t="shared" si="0"/>
        <v>38268</v>
      </c>
      <c r="C49" s="24">
        <v>12</v>
      </c>
      <c r="D49" s="22">
        <v>10</v>
      </c>
      <c r="E49" s="22">
        <v>48</v>
      </c>
      <c r="F49" s="22">
        <v>1</v>
      </c>
      <c r="G49" s="22">
        <v>16</v>
      </c>
      <c r="H49" s="24">
        <v>2</v>
      </c>
      <c r="I49" s="36">
        <v>6</v>
      </c>
    </row>
    <row r="50" spans="1:9" ht="15" customHeight="1">
      <c r="A50" s="19">
        <f t="shared" si="1"/>
        <v>36</v>
      </c>
      <c r="B50" s="32">
        <f t="shared" si="0"/>
        <v>38275</v>
      </c>
      <c r="C50" s="24">
        <v>37</v>
      </c>
      <c r="D50" s="22">
        <v>21</v>
      </c>
      <c r="E50" s="22">
        <v>14</v>
      </c>
      <c r="F50" s="22">
        <v>43</v>
      </c>
      <c r="G50" s="22">
        <v>22</v>
      </c>
      <c r="H50" s="24">
        <v>5</v>
      </c>
      <c r="I50" s="36">
        <v>8</v>
      </c>
    </row>
    <row r="51" spans="1:9" ht="15" customHeight="1">
      <c r="A51" s="31">
        <f t="shared" si="1"/>
        <v>37</v>
      </c>
      <c r="B51" s="33">
        <f t="shared" si="0"/>
        <v>38282</v>
      </c>
      <c r="C51" s="27">
        <v>9</v>
      </c>
      <c r="D51" s="28">
        <v>25</v>
      </c>
      <c r="E51" s="28">
        <v>1</v>
      </c>
      <c r="F51" s="28">
        <v>40</v>
      </c>
      <c r="G51" s="28">
        <v>23</v>
      </c>
      <c r="H51" s="27">
        <v>3</v>
      </c>
      <c r="I51" s="37">
        <v>9</v>
      </c>
    </row>
    <row r="52" spans="1:9" ht="15" customHeight="1">
      <c r="A52" s="19">
        <f t="shared" si="1"/>
        <v>38</v>
      </c>
      <c r="B52" s="32">
        <f t="shared" si="0"/>
        <v>38289</v>
      </c>
      <c r="C52" s="24">
        <v>32</v>
      </c>
      <c r="D52" s="22">
        <v>1</v>
      </c>
      <c r="E52" s="22">
        <v>38</v>
      </c>
      <c r="F52" s="22">
        <v>35</v>
      </c>
      <c r="G52" s="22">
        <v>8</v>
      </c>
      <c r="H52" s="24">
        <v>9</v>
      </c>
      <c r="I52" s="36">
        <v>4</v>
      </c>
    </row>
    <row r="53" spans="1:9" ht="15" customHeight="1">
      <c r="A53" s="19">
        <f t="shared" si="1"/>
        <v>39</v>
      </c>
      <c r="B53" s="32">
        <f t="shared" si="0"/>
        <v>38296</v>
      </c>
      <c r="C53" s="24">
        <v>25</v>
      </c>
      <c r="D53" s="22">
        <v>42</v>
      </c>
      <c r="E53" s="22">
        <v>49</v>
      </c>
      <c r="F53" s="22">
        <v>19</v>
      </c>
      <c r="G53" s="22">
        <v>6</v>
      </c>
      <c r="H53" s="24">
        <v>1</v>
      </c>
      <c r="I53" s="36">
        <v>7</v>
      </c>
    </row>
    <row r="54" spans="1:9" ht="15" customHeight="1">
      <c r="A54" s="19">
        <f t="shared" si="1"/>
        <v>40</v>
      </c>
      <c r="B54" s="32">
        <f t="shared" si="0"/>
        <v>38303</v>
      </c>
      <c r="C54" s="24">
        <v>12</v>
      </c>
      <c r="D54" s="22">
        <v>13</v>
      </c>
      <c r="E54" s="22">
        <v>4</v>
      </c>
      <c r="F54" s="22">
        <v>32</v>
      </c>
      <c r="G54" s="22">
        <v>11</v>
      </c>
      <c r="H54" s="24">
        <v>9</v>
      </c>
      <c r="I54" s="36">
        <v>3</v>
      </c>
    </row>
    <row r="55" spans="1:9" ht="15" customHeight="1">
      <c r="A55" s="31">
        <f t="shared" si="1"/>
        <v>41</v>
      </c>
      <c r="B55" s="33">
        <f t="shared" si="0"/>
        <v>38310</v>
      </c>
      <c r="C55" s="27">
        <v>37</v>
      </c>
      <c r="D55" s="28">
        <v>29</v>
      </c>
      <c r="E55" s="28">
        <v>34</v>
      </c>
      <c r="F55" s="28">
        <v>18</v>
      </c>
      <c r="G55" s="28">
        <v>1</v>
      </c>
      <c r="H55" s="27">
        <v>6</v>
      </c>
      <c r="I55" s="37">
        <v>2</v>
      </c>
    </row>
    <row r="56" spans="1:9" ht="15" customHeight="1">
      <c r="A56" s="19">
        <f t="shared" si="1"/>
        <v>42</v>
      </c>
      <c r="B56" s="32">
        <f t="shared" si="0"/>
        <v>38317</v>
      </c>
      <c r="C56" s="24">
        <v>24</v>
      </c>
      <c r="D56" s="22">
        <v>1</v>
      </c>
      <c r="E56" s="22">
        <v>34</v>
      </c>
      <c r="F56" s="22">
        <v>4</v>
      </c>
      <c r="G56" s="22">
        <v>36</v>
      </c>
      <c r="H56" s="24">
        <v>8</v>
      </c>
      <c r="I56" s="36">
        <v>6</v>
      </c>
    </row>
    <row r="57" spans="1:9" ht="15" customHeight="1">
      <c r="A57" s="19">
        <f t="shared" si="1"/>
        <v>43</v>
      </c>
      <c r="B57" s="32">
        <f t="shared" si="0"/>
        <v>38324</v>
      </c>
      <c r="C57" s="24">
        <v>15</v>
      </c>
      <c r="D57" s="22">
        <v>42</v>
      </c>
      <c r="E57" s="22">
        <v>11</v>
      </c>
      <c r="F57" s="22">
        <v>1</v>
      </c>
      <c r="G57" s="22">
        <v>49</v>
      </c>
      <c r="H57" s="24">
        <v>4</v>
      </c>
      <c r="I57" s="36">
        <v>3</v>
      </c>
    </row>
    <row r="58" spans="1:9" ht="15" customHeight="1">
      <c r="A58" s="19">
        <f t="shared" si="1"/>
        <v>44</v>
      </c>
      <c r="B58" s="32">
        <f t="shared" si="0"/>
        <v>38331</v>
      </c>
      <c r="C58" s="24">
        <v>3</v>
      </c>
      <c r="D58" s="22">
        <v>13</v>
      </c>
      <c r="E58" s="22">
        <v>43</v>
      </c>
      <c r="F58" s="22">
        <v>1</v>
      </c>
      <c r="G58" s="22">
        <v>16</v>
      </c>
      <c r="H58" s="24">
        <v>7</v>
      </c>
      <c r="I58" s="36">
        <v>2</v>
      </c>
    </row>
    <row r="59" spans="1:9" ht="15" customHeight="1">
      <c r="A59" s="19">
        <f t="shared" si="1"/>
        <v>45</v>
      </c>
      <c r="B59" s="32">
        <f t="shared" si="0"/>
        <v>38338</v>
      </c>
      <c r="C59" s="24">
        <v>49</v>
      </c>
      <c r="D59" s="22">
        <v>22</v>
      </c>
      <c r="E59" s="22">
        <v>19</v>
      </c>
      <c r="F59" s="22">
        <v>15</v>
      </c>
      <c r="G59" s="22">
        <v>46</v>
      </c>
      <c r="H59" s="24">
        <v>9</v>
      </c>
      <c r="I59" s="36">
        <v>2</v>
      </c>
    </row>
    <row r="60" spans="1:9" ht="15" customHeight="1">
      <c r="A60" s="19">
        <f t="shared" si="1"/>
        <v>46</v>
      </c>
      <c r="B60" s="32">
        <f t="shared" si="0"/>
        <v>38345</v>
      </c>
      <c r="C60" s="24">
        <v>3</v>
      </c>
      <c r="D60" s="22">
        <v>27</v>
      </c>
      <c r="E60" s="22">
        <v>29</v>
      </c>
      <c r="F60" s="22">
        <v>4</v>
      </c>
      <c r="G60" s="22">
        <v>37</v>
      </c>
      <c r="H60" s="24">
        <v>6</v>
      </c>
      <c r="I60" s="36">
        <v>5</v>
      </c>
    </row>
    <row r="61" spans="1:9" ht="15" customHeight="1">
      <c r="A61" s="31">
        <f t="shared" si="1"/>
        <v>47</v>
      </c>
      <c r="B61" s="34">
        <f t="shared" si="0"/>
        <v>38352</v>
      </c>
      <c r="C61" s="29">
        <v>8</v>
      </c>
      <c r="D61" s="30">
        <v>7</v>
      </c>
      <c r="E61" s="30">
        <v>47</v>
      </c>
      <c r="F61" s="30">
        <v>25</v>
      </c>
      <c r="G61" s="30">
        <v>24</v>
      </c>
      <c r="H61" s="29">
        <v>8</v>
      </c>
      <c r="I61" s="38">
        <v>9</v>
      </c>
    </row>
    <row r="62" spans="1:9" ht="15">
      <c r="A62" s="16"/>
      <c r="B62" s="17"/>
      <c r="C62" s="18"/>
      <c r="D62" s="18"/>
      <c r="E62" s="18"/>
      <c r="F62" s="18"/>
      <c r="G62" s="18"/>
      <c r="H62" s="16"/>
      <c r="I62" s="16"/>
    </row>
    <row r="63" spans="1:9" ht="12.75">
      <c r="A63" s="2"/>
      <c r="H63" s="2"/>
      <c r="I63" s="2"/>
    </row>
  </sheetData>
  <sheetProtection sheet="1" objects="1" scenarios="1"/>
  <mergeCells count="1">
    <mergeCell ref="C6:I6"/>
  </mergeCells>
  <printOptions/>
  <pageMargins left="0.984251968503937" right="0.5905511811023623" top="0.7874015748031497" bottom="0.5905511811023623" header="0.3937007874015748" footer="0"/>
  <pageSetup fitToHeight="1" fitToWidth="1" orientation="portrait" paperSize="9" scale="84" r:id="rId1"/>
  <headerFooter alignWithMargins="0">
    <oddHeader>&amp;L&amp;"Times New Roman,Normal"DIRECCIÓN COMERCIAL&amp;C&amp;"Times New Roman,Normal"Servicio de Estudios y Planificación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34">
      <selection activeCell="E11" sqref="E11"/>
    </sheetView>
  </sheetViews>
  <sheetFormatPr defaultColWidth="12.42187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17.00390625" style="0" customWidth="1"/>
    <col min="13" max="13" width="6.421875" style="0" customWidth="1"/>
    <col min="14" max="14" width="12.421875" style="0" customWidth="1"/>
    <col min="15" max="15" width="13.57421875" style="0" customWidth="1"/>
    <col min="16" max="16" width="5.8515625" style="0" customWidth="1"/>
    <col min="17" max="17" width="10.00390625" style="0" customWidth="1"/>
    <col min="18" max="18" width="9.28125" style="0" customWidth="1"/>
  </cols>
  <sheetData>
    <row r="1" spans="2:12" ht="15.75" thickBot="1">
      <c r="B1" s="352" t="s">
        <v>431</v>
      </c>
      <c r="C1" s="353"/>
      <c r="D1" s="353"/>
      <c r="E1" s="353"/>
      <c r="F1" s="353"/>
      <c r="G1" s="354"/>
      <c r="J1" s="2"/>
      <c r="K1" s="2"/>
      <c r="L1" s="2"/>
    </row>
    <row r="2" spans="3:12" ht="12.75">
      <c r="C2" s="2"/>
      <c r="J2" s="2"/>
      <c r="K2" s="2"/>
      <c r="L2" s="2"/>
    </row>
    <row r="3" spans="2:12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  <c r="L3" s="4"/>
    </row>
    <row r="4" spans="2:18" ht="25.5">
      <c r="B4" s="366" t="s">
        <v>200</v>
      </c>
      <c r="C4" s="366"/>
      <c r="D4" s="366"/>
      <c r="E4" s="366"/>
      <c r="F4" s="366"/>
      <c r="G4" s="366"/>
      <c r="H4" s="366"/>
      <c r="I4" s="366"/>
      <c r="J4" s="366"/>
      <c r="K4" s="366"/>
      <c r="L4" s="187"/>
      <c r="N4" s="74" t="s">
        <v>14</v>
      </c>
      <c r="O4" s="75"/>
      <c r="P4" s="75"/>
      <c r="Q4" s="75"/>
      <c r="R4" s="75"/>
    </row>
    <row r="5" spans="3:18" ht="6.75" customHeight="1" thickBot="1">
      <c r="C5" s="4"/>
      <c r="D5" s="4"/>
      <c r="E5" s="72"/>
      <c r="F5" s="72"/>
      <c r="G5" s="72"/>
      <c r="H5" s="72"/>
      <c r="I5" s="72"/>
      <c r="J5" s="4"/>
      <c r="K5" s="4"/>
      <c r="L5" s="4"/>
      <c r="N5" s="76"/>
      <c r="O5" s="76"/>
      <c r="P5" s="76"/>
      <c r="Q5" s="76"/>
      <c r="R5" s="76"/>
    </row>
    <row r="6" spans="2:18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L6" s="378" t="s">
        <v>325</v>
      </c>
      <c r="N6" s="339" t="s">
        <v>15</v>
      </c>
      <c r="O6" s="340"/>
      <c r="P6" s="76"/>
      <c r="Q6" s="339" t="s">
        <v>5</v>
      </c>
      <c r="R6" s="340"/>
    </row>
    <row r="7" spans="2:18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360" t="s">
        <v>5</v>
      </c>
      <c r="K7" s="363"/>
      <c r="L7" s="379"/>
      <c r="N7" s="77" t="s">
        <v>16</v>
      </c>
      <c r="O7" s="77" t="s">
        <v>17</v>
      </c>
      <c r="P7" s="78"/>
      <c r="Q7" s="77" t="s">
        <v>16</v>
      </c>
      <c r="R7" s="77" t="s">
        <v>17</v>
      </c>
    </row>
    <row r="8" spans="2:18" ht="15" customHeight="1">
      <c r="B8" s="376">
        <v>1</v>
      </c>
      <c r="C8" s="194" t="s">
        <v>201</v>
      </c>
      <c r="D8" s="195">
        <v>41275</v>
      </c>
      <c r="E8" s="161">
        <v>36</v>
      </c>
      <c r="F8" s="162">
        <v>49</v>
      </c>
      <c r="G8" s="162">
        <v>2</v>
      </c>
      <c r="H8" s="162">
        <v>7</v>
      </c>
      <c r="I8" s="162">
        <v>8</v>
      </c>
      <c r="J8" s="163">
        <v>11</v>
      </c>
      <c r="K8" s="164">
        <v>1</v>
      </c>
      <c r="L8" s="188"/>
      <c r="N8" s="79">
        <v>1</v>
      </c>
      <c r="O8" s="80">
        <f>COUNTIF($E$8:$I$111,"1")</f>
        <v>12</v>
      </c>
      <c r="P8" s="76"/>
      <c r="Q8" s="81">
        <v>1</v>
      </c>
      <c r="R8" s="80">
        <f>COUNTIF($J$8:$K$111,"1")</f>
        <v>18</v>
      </c>
    </row>
    <row r="9" spans="2:18" ht="15" customHeight="1">
      <c r="B9" s="377"/>
      <c r="C9" s="196" t="s">
        <v>202</v>
      </c>
      <c r="D9" s="197">
        <f>+D8+3</f>
        <v>41278</v>
      </c>
      <c r="E9" s="162">
        <v>4</v>
      </c>
      <c r="F9" s="162">
        <v>10</v>
      </c>
      <c r="G9" s="162">
        <v>27</v>
      </c>
      <c r="H9" s="162">
        <v>22</v>
      </c>
      <c r="I9" s="162">
        <v>41</v>
      </c>
      <c r="J9" s="163">
        <v>10</v>
      </c>
      <c r="K9" s="164">
        <v>8</v>
      </c>
      <c r="L9" s="189"/>
      <c r="N9" s="82">
        <f aca="true" t="shared" si="0" ref="N9:N25">+N8+1</f>
        <v>2</v>
      </c>
      <c r="O9" s="83">
        <f>COUNTIF($E$8:$I$111,"2")</f>
        <v>8</v>
      </c>
      <c r="P9" s="76"/>
      <c r="Q9" s="82">
        <f aca="true" t="shared" si="1" ref="Q9:Q16">+Q8+1</f>
        <v>2</v>
      </c>
      <c r="R9" s="83">
        <f>COUNTIF($J$8:$K$111,"2")</f>
        <v>24</v>
      </c>
    </row>
    <row r="10" spans="2:18" ht="15" customHeight="1">
      <c r="B10" s="374">
        <f>+B8+1</f>
        <v>2</v>
      </c>
      <c r="C10" s="198" t="s">
        <v>203</v>
      </c>
      <c r="D10" s="199">
        <f>+D8+7</f>
        <v>41282</v>
      </c>
      <c r="E10" s="165">
        <v>22</v>
      </c>
      <c r="F10" s="165">
        <v>26</v>
      </c>
      <c r="G10" s="165">
        <v>47</v>
      </c>
      <c r="H10" s="165">
        <v>2</v>
      </c>
      <c r="I10" s="165">
        <v>20</v>
      </c>
      <c r="J10" s="166">
        <v>9</v>
      </c>
      <c r="K10" s="167">
        <v>5</v>
      </c>
      <c r="L10" s="190"/>
      <c r="N10" s="82">
        <f t="shared" si="0"/>
        <v>3</v>
      </c>
      <c r="O10" s="83">
        <f>COUNTIF($E$8:$I$111,"3")</f>
        <v>7</v>
      </c>
      <c r="P10" s="76"/>
      <c r="Q10" s="82">
        <f t="shared" si="1"/>
        <v>3</v>
      </c>
      <c r="R10" s="83">
        <f>COUNTIF($J$8:$K$111,"3")</f>
        <v>15</v>
      </c>
    </row>
    <row r="11" spans="2:18" ht="15" customHeight="1">
      <c r="B11" s="375"/>
      <c r="C11" s="200" t="s">
        <v>204</v>
      </c>
      <c r="D11" s="201">
        <f>+D9+7</f>
        <v>41285</v>
      </c>
      <c r="E11" s="168">
        <v>37</v>
      </c>
      <c r="F11" s="168">
        <v>22</v>
      </c>
      <c r="G11" s="168">
        <v>29</v>
      </c>
      <c r="H11" s="168">
        <v>4</v>
      </c>
      <c r="I11" s="168">
        <v>41</v>
      </c>
      <c r="J11" s="169">
        <v>7</v>
      </c>
      <c r="K11" s="170">
        <v>4</v>
      </c>
      <c r="L11" s="191"/>
      <c r="N11" s="82">
        <f t="shared" si="0"/>
        <v>4</v>
      </c>
      <c r="O11" s="83">
        <f>COUNTIF($E$8:$I$111,"4")</f>
        <v>13</v>
      </c>
      <c r="P11" s="76"/>
      <c r="Q11" s="82">
        <f t="shared" si="1"/>
        <v>4</v>
      </c>
      <c r="R11" s="83">
        <f>COUNTIF($J$8:$K$111,"4")</f>
        <v>22</v>
      </c>
    </row>
    <row r="12" spans="2:18" ht="15" customHeight="1">
      <c r="B12" s="374">
        <f>+B10+1</f>
        <v>3</v>
      </c>
      <c r="C12" s="198" t="s">
        <v>205</v>
      </c>
      <c r="D12" s="199">
        <f>+D10+7</f>
        <v>41289</v>
      </c>
      <c r="E12" s="165">
        <v>47</v>
      </c>
      <c r="F12" s="165">
        <v>42</v>
      </c>
      <c r="G12" s="165">
        <v>22</v>
      </c>
      <c r="H12" s="165">
        <v>40</v>
      </c>
      <c r="I12" s="165">
        <v>38</v>
      </c>
      <c r="J12" s="166">
        <v>11</v>
      </c>
      <c r="K12" s="167">
        <v>1</v>
      </c>
      <c r="L12" s="190"/>
      <c r="M12" s="70"/>
      <c r="N12" s="82">
        <f t="shared" si="0"/>
        <v>5</v>
      </c>
      <c r="O12" s="83">
        <f>COUNTIF($E$8:$I$111,"5")</f>
        <v>12</v>
      </c>
      <c r="P12" s="76"/>
      <c r="Q12" s="82">
        <f t="shared" si="1"/>
        <v>5</v>
      </c>
      <c r="R12" s="83">
        <f>COUNTIF($J$8:$K$111,"5")</f>
        <v>23</v>
      </c>
    </row>
    <row r="13" spans="2:18" ht="15" customHeight="1">
      <c r="B13" s="375"/>
      <c r="C13" s="200" t="s">
        <v>206</v>
      </c>
      <c r="D13" s="201">
        <f>+D11+7</f>
        <v>41292</v>
      </c>
      <c r="E13" s="168">
        <v>39</v>
      </c>
      <c r="F13" s="168">
        <v>26</v>
      </c>
      <c r="G13" s="168">
        <v>27</v>
      </c>
      <c r="H13" s="168">
        <v>30</v>
      </c>
      <c r="I13" s="168">
        <v>4</v>
      </c>
      <c r="J13" s="169">
        <v>10</v>
      </c>
      <c r="K13" s="170">
        <v>3</v>
      </c>
      <c r="L13" s="191"/>
      <c r="N13" s="82">
        <f t="shared" si="0"/>
        <v>6</v>
      </c>
      <c r="O13" s="83">
        <f>COUNTIF($E$8:$I$111,"6")</f>
        <v>11</v>
      </c>
      <c r="P13" s="76"/>
      <c r="Q13" s="82">
        <f t="shared" si="1"/>
        <v>6</v>
      </c>
      <c r="R13" s="83">
        <f>COUNTIF($J$8:$K$111,"6")</f>
        <v>18</v>
      </c>
    </row>
    <row r="14" spans="2:18" ht="15" customHeight="1">
      <c r="B14" s="374">
        <f>+B12+1</f>
        <v>4</v>
      </c>
      <c r="C14" s="198" t="s">
        <v>207</v>
      </c>
      <c r="D14" s="199">
        <f aca="true" t="shared" si="2" ref="D14:D77">+D12+7</f>
        <v>41296</v>
      </c>
      <c r="E14" s="165">
        <v>45</v>
      </c>
      <c r="F14" s="165">
        <v>10</v>
      </c>
      <c r="G14" s="165">
        <v>48</v>
      </c>
      <c r="H14" s="165">
        <v>1</v>
      </c>
      <c r="I14" s="165">
        <v>44</v>
      </c>
      <c r="J14" s="166">
        <v>4</v>
      </c>
      <c r="K14" s="167">
        <v>1</v>
      </c>
      <c r="L14" s="190"/>
      <c r="N14" s="82">
        <f t="shared" si="0"/>
        <v>7</v>
      </c>
      <c r="O14" s="83">
        <f>COUNTIF($E$8:$I$111,"7")</f>
        <v>12</v>
      </c>
      <c r="P14" s="76"/>
      <c r="Q14" s="82">
        <f t="shared" si="1"/>
        <v>7</v>
      </c>
      <c r="R14" s="83">
        <f>COUNTIF($J$8:$K$111,"7")</f>
        <v>16</v>
      </c>
    </row>
    <row r="15" spans="2:18" ht="15" customHeight="1">
      <c r="B15" s="375"/>
      <c r="C15" s="200" t="s">
        <v>208</v>
      </c>
      <c r="D15" s="201">
        <f t="shared" si="2"/>
        <v>41299</v>
      </c>
      <c r="E15" s="168">
        <v>3</v>
      </c>
      <c r="F15" s="168">
        <v>10</v>
      </c>
      <c r="G15" s="168">
        <v>37</v>
      </c>
      <c r="H15" s="168">
        <v>18</v>
      </c>
      <c r="I15" s="168">
        <v>31</v>
      </c>
      <c r="J15" s="169">
        <v>2</v>
      </c>
      <c r="K15" s="170">
        <v>4</v>
      </c>
      <c r="L15" s="191"/>
      <c r="M15" s="43"/>
      <c r="N15" s="82">
        <f t="shared" si="0"/>
        <v>8</v>
      </c>
      <c r="O15" s="83">
        <f>COUNTIF($E$8:$I$111,"8")</f>
        <v>7</v>
      </c>
      <c r="P15" s="76"/>
      <c r="Q15" s="82">
        <f t="shared" si="1"/>
        <v>8</v>
      </c>
      <c r="R15" s="83">
        <f>COUNTIF($J$8:$K$111,"8")</f>
        <v>12</v>
      </c>
    </row>
    <row r="16" spans="2:18" ht="15" customHeight="1">
      <c r="B16" s="374">
        <f>+B14+1</f>
        <v>5</v>
      </c>
      <c r="C16" s="198" t="s">
        <v>209</v>
      </c>
      <c r="D16" s="199">
        <f t="shared" si="2"/>
        <v>41303</v>
      </c>
      <c r="E16" s="165">
        <v>9</v>
      </c>
      <c r="F16" s="165">
        <v>16</v>
      </c>
      <c r="G16" s="165">
        <v>36</v>
      </c>
      <c r="H16" s="165">
        <v>26</v>
      </c>
      <c r="I16" s="165">
        <v>39</v>
      </c>
      <c r="J16" s="166">
        <v>6</v>
      </c>
      <c r="K16" s="167">
        <v>2</v>
      </c>
      <c r="L16" s="190"/>
      <c r="N16" s="82">
        <f t="shared" si="0"/>
        <v>9</v>
      </c>
      <c r="O16" s="83">
        <f>COUNTIF($E$8:$I$111,"9")</f>
        <v>6</v>
      </c>
      <c r="P16" s="76"/>
      <c r="Q16" s="145">
        <f t="shared" si="1"/>
        <v>9</v>
      </c>
      <c r="R16" s="146">
        <f>COUNTIF($J$8:$K$111,"9")</f>
        <v>21</v>
      </c>
    </row>
    <row r="17" spans="2:18" ht="15" customHeight="1">
      <c r="B17" s="375"/>
      <c r="C17" s="200" t="s">
        <v>210</v>
      </c>
      <c r="D17" s="201">
        <f t="shared" si="2"/>
        <v>41306</v>
      </c>
      <c r="E17" s="168">
        <v>37</v>
      </c>
      <c r="F17" s="168">
        <v>5</v>
      </c>
      <c r="G17" s="168">
        <v>34</v>
      </c>
      <c r="H17" s="168">
        <v>38</v>
      </c>
      <c r="I17" s="168">
        <v>21</v>
      </c>
      <c r="J17" s="169">
        <v>1</v>
      </c>
      <c r="K17" s="170">
        <v>6</v>
      </c>
      <c r="L17" s="191"/>
      <c r="N17" s="82">
        <f t="shared" si="0"/>
        <v>10</v>
      </c>
      <c r="O17" s="83">
        <f>COUNTIF($E$8:$I$111,"10")</f>
        <v>12</v>
      </c>
      <c r="P17" s="76"/>
      <c r="Q17" s="82">
        <f>+Q16+1</f>
        <v>10</v>
      </c>
      <c r="R17" s="83">
        <f>COUNTIF($J$8:$K$111,"10")</f>
        <v>21</v>
      </c>
    </row>
    <row r="18" spans="2:18" ht="15" customHeight="1" thickBot="1">
      <c r="B18" s="374">
        <f>+B16+1</f>
        <v>6</v>
      </c>
      <c r="C18" s="198" t="s">
        <v>211</v>
      </c>
      <c r="D18" s="199">
        <f t="shared" si="2"/>
        <v>41310</v>
      </c>
      <c r="E18" s="165">
        <v>25</v>
      </c>
      <c r="F18" s="165">
        <v>6</v>
      </c>
      <c r="G18" s="165">
        <v>45</v>
      </c>
      <c r="H18" s="165">
        <v>40</v>
      </c>
      <c r="I18" s="165">
        <v>31</v>
      </c>
      <c r="J18" s="166">
        <v>6</v>
      </c>
      <c r="K18" s="167">
        <v>7</v>
      </c>
      <c r="L18" s="190"/>
      <c r="N18" s="82">
        <f t="shared" si="0"/>
        <v>11</v>
      </c>
      <c r="O18" s="83">
        <f>COUNTIF($E$8:$I$111,"11")</f>
        <v>14</v>
      </c>
      <c r="P18" s="76"/>
      <c r="Q18" s="147">
        <f>+Q17+1</f>
        <v>11</v>
      </c>
      <c r="R18" s="148">
        <f>COUNTIF($J$8:$K$111,"11")</f>
        <v>18</v>
      </c>
    </row>
    <row r="19" spans="2:18" ht="15" customHeight="1">
      <c r="B19" s="375"/>
      <c r="C19" s="200" t="s">
        <v>212</v>
      </c>
      <c r="D19" s="201">
        <f t="shared" si="2"/>
        <v>41313</v>
      </c>
      <c r="E19" s="168">
        <v>14</v>
      </c>
      <c r="F19" s="168">
        <v>44</v>
      </c>
      <c r="G19" s="168">
        <v>11</v>
      </c>
      <c r="H19" s="168">
        <v>34</v>
      </c>
      <c r="I19" s="168">
        <v>9</v>
      </c>
      <c r="J19" s="169">
        <v>11</v>
      </c>
      <c r="K19" s="170">
        <v>10</v>
      </c>
      <c r="L19" s="191"/>
      <c r="N19" s="82">
        <f t="shared" si="0"/>
        <v>12</v>
      </c>
      <c r="O19" s="83">
        <f>COUNTIF($E$8:$I$111,"12")</f>
        <v>9</v>
      </c>
      <c r="P19" s="76"/>
      <c r="Q19" s="76"/>
      <c r="R19" s="76"/>
    </row>
    <row r="20" spans="2:18" ht="15" customHeight="1">
      <c r="B20" s="374">
        <f>+B18+1</f>
        <v>7</v>
      </c>
      <c r="C20" s="198" t="s">
        <v>213</v>
      </c>
      <c r="D20" s="199">
        <f t="shared" si="2"/>
        <v>41317</v>
      </c>
      <c r="E20" s="165">
        <v>28</v>
      </c>
      <c r="F20" s="165">
        <v>25</v>
      </c>
      <c r="G20" s="165">
        <v>5</v>
      </c>
      <c r="H20" s="165">
        <v>11</v>
      </c>
      <c r="I20" s="165">
        <v>16</v>
      </c>
      <c r="J20" s="166">
        <v>7</v>
      </c>
      <c r="K20" s="167">
        <v>9</v>
      </c>
      <c r="L20" s="190"/>
      <c r="M20" s="43"/>
      <c r="N20" s="82">
        <f t="shared" si="0"/>
        <v>13</v>
      </c>
      <c r="O20" s="83">
        <f>COUNTIF($E$8:$I$111,"13")</f>
        <v>15</v>
      </c>
      <c r="P20" s="76"/>
      <c r="Q20" s="76"/>
      <c r="R20" s="76"/>
    </row>
    <row r="21" spans="2:18" ht="15" customHeight="1">
      <c r="B21" s="375"/>
      <c r="C21" s="200" t="s">
        <v>214</v>
      </c>
      <c r="D21" s="201">
        <f t="shared" si="2"/>
        <v>41320</v>
      </c>
      <c r="E21" s="168">
        <v>2</v>
      </c>
      <c r="F21" s="168">
        <v>4</v>
      </c>
      <c r="G21" s="168">
        <v>42</v>
      </c>
      <c r="H21" s="168">
        <v>28</v>
      </c>
      <c r="I21" s="168">
        <v>22</v>
      </c>
      <c r="J21" s="169">
        <v>4</v>
      </c>
      <c r="K21" s="170">
        <v>9</v>
      </c>
      <c r="L21" s="191"/>
      <c r="N21" s="82">
        <f t="shared" si="0"/>
        <v>14</v>
      </c>
      <c r="O21" s="83">
        <f>COUNTIF($E$8:$I$111,"14")</f>
        <v>10</v>
      </c>
      <c r="P21" s="76"/>
      <c r="Q21" s="76"/>
      <c r="R21" s="76"/>
    </row>
    <row r="22" spans="2:18" ht="15" customHeight="1">
      <c r="B22" s="374">
        <f>+B20+1</f>
        <v>8</v>
      </c>
      <c r="C22" s="198" t="s">
        <v>215</v>
      </c>
      <c r="D22" s="199">
        <f t="shared" si="2"/>
        <v>41324</v>
      </c>
      <c r="E22" s="165">
        <v>28</v>
      </c>
      <c r="F22" s="165">
        <v>30</v>
      </c>
      <c r="G22" s="165">
        <v>44</v>
      </c>
      <c r="H22" s="165">
        <v>12</v>
      </c>
      <c r="I22" s="165">
        <v>15</v>
      </c>
      <c r="J22" s="166">
        <v>9</v>
      </c>
      <c r="K22" s="167">
        <v>8</v>
      </c>
      <c r="L22" s="190"/>
      <c r="N22" s="82">
        <f t="shared" si="0"/>
        <v>15</v>
      </c>
      <c r="O22" s="83">
        <f>COUNTIF($E$8:$I$111,"15")</f>
        <v>11</v>
      </c>
      <c r="P22" s="76"/>
      <c r="Q22" s="76"/>
      <c r="R22" s="76"/>
    </row>
    <row r="23" spans="2:18" ht="15" customHeight="1">
      <c r="B23" s="375"/>
      <c r="C23" s="200" t="s">
        <v>216</v>
      </c>
      <c r="D23" s="201">
        <f t="shared" si="2"/>
        <v>41327</v>
      </c>
      <c r="E23" s="168">
        <v>15</v>
      </c>
      <c r="F23" s="168">
        <v>37</v>
      </c>
      <c r="G23" s="168">
        <v>36</v>
      </c>
      <c r="H23" s="168">
        <v>16</v>
      </c>
      <c r="I23" s="168">
        <v>28</v>
      </c>
      <c r="J23" s="169">
        <v>2</v>
      </c>
      <c r="K23" s="170">
        <v>11</v>
      </c>
      <c r="L23" s="191"/>
      <c r="N23" s="82">
        <f t="shared" si="0"/>
        <v>16</v>
      </c>
      <c r="O23" s="83">
        <f>COUNTIF($E$8:$I$111,"16")</f>
        <v>9</v>
      </c>
      <c r="P23" s="76"/>
      <c r="Q23" s="76"/>
      <c r="R23" s="76"/>
    </row>
    <row r="24" spans="2:18" ht="15" customHeight="1">
      <c r="B24" s="374">
        <f>+B22+1</f>
        <v>9</v>
      </c>
      <c r="C24" s="198" t="s">
        <v>217</v>
      </c>
      <c r="D24" s="199">
        <f t="shared" si="2"/>
        <v>41331</v>
      </c>
      <c r="E24" s="165">
        <v>12</v>
      </c>
      <c r="F24" s="165">
        <v>13</v>
      </c>
      <c r="G24" s="165">
        <v>17</v>
      </c>
      <c r="H24" s="165">
        <v>3</v>
      </c>
      <c r="I24" s="165">
        <v>30</v>
      </c>
      <c r="J24" s="166">
        <v>6</v>
      </c>
      <c r="K24" s="167">
        <v>2</v>
      </c>
      <c r="L24" s="190"/>
      <c r="N24" s="82">
        <f t="shared" si="0"/>
        <v>17</v>
      </c>
      <c r="O24" s="83">
        <f>COUNTIF($E$8:$I$111,"17")</f>
        <v>11</v>
      </c>
      <c r="P24" s="76"/>
      <c r="Q24" s="76"/>
      <c r="R24" s="76"/>
    </row>
    <row r="25" spans="2:18" ht="15" customHeight="1">
      <c r="B25" s="375"/>
      <c r="C25" s="200" t="s">
        <v>218</v>
      </c>
      <c r="D25" s="201">
        <f t="shared" si="2"/>
        <v>41334</v>
      </c>
      <c r="E25" s="168">
        <v>1</v>
      </c>
      <c r="F25" s="168">
        <v>11</v>
      </c>
      <c r="G25" s="168">
        <v>36</v>
      </c>
      <c r="H25" s="168">
        <v>29</v>
      </c>
      <c r="I25" s="168">
        <v>42</v>
      </c>
      <c r="J25" s="169">
        <v>4</v>
      </c>
      <c r="K25" s="170">
        <v>5</v>
      </c>
      <c r="L25" s="191"/>
      <c r="N25" s="82">
        <f t="shared" si="0"/>
        <v>18</v>
      </c>
      <c r="O25" s="83">
        <f>COUNTIF($E$8:$I$111,"18")</f>
        <v>6</v>
      </c>
      <c r="P25" s="76"/>
      <c r="Q25" s="76"/>
      <c r="R25" s="76"/>
    </row>
    <row r="26" spans="2:18" ht="15" customHeight="1">
      <c r="B26" s="374">
        <f>+B24+1</f>
        <v>10</v>
      </c>
      <c r="C26" s="198" t="s">
        <v>219</v>
      </c>
      <c r="D26" s="199">
        <f t="shared" si="2"/>
        <v>41338</v>
      </c>
      <c r="E26" s="165">
        <v>33</v>
      </c>
      <c r="F26" s="165">
        <v>31</v>
      </c>
      <c r="G26" s="165">
        <v>19</v>
      </c>
      <c r="H26" s="165">
        <v>8</v>
      </c>
      <c r="I26" s="165">
        <v>39</v>
      </c>
      <c r="J26" s="166">
        <v>7</v>
      </c>
      <c r="K26" s="167">
        <v>2</v>
      </c>
      <c r="L26" s="190"/>
      <c r="N26" s="82">
        <v>19</v>
      </c>
      <c r="O26" s="83">
        <f>COUNTIF($E$8:$I$111,"19")</f>
        <v>10</v>
      </c>
      <c r="P26" s="76"/>
      <c r="Q26" s="76"/>
      <c r="R26" s="76"/>
    </row>
    <row r="27" spans="2:18" ht="15" customHeight="1">
      <c r="B27" s="375"/>
      <c r="C27" s="200" t="s">
        <v>220</v>
      </c>
      <c r="D27" s="201">
        <f t="shared" si="2"/>
        <v>41341</v>
      </c>
      <c r="E27" s="168">
        <v>20</v>
      </c>
      <c r="F27" s="168">
        <v>42</v>
      </c>
      <c r="G27" s="168">
        <v>23</v>
      </c>
      <c r="H27" s="168">
        <v>28</v>
      </c>
      <c r="I27" s="168">
        <v>3</v>
      </c>
      <c r="J27" s="169">
        <v>8</v>
      </c>
      <c r="K27" s="170">
        <v>11</v>
      </c>
      <c r="L27" s="191"/>
      <c r="N27" s="82">
        <v>20</v>
      </c>
      <c r="O27" s="83">
        <f>COUNTIF($E$8:$I$111,"20")</f>
        <v>8</v>
      </c>
      <c r="P27" s="76"/>
      <c r="Q27" s="76"/>
      <c r="R27" s="76"/>
    </row>
    <row r="28" spans="2:18" ht="15" customHeight="1">
      <c r="B28" s="374">
        <f>+B26+1</f>
        <v>11</v>
      </c>
      <c r="C28" s="198" t="s">
        <v>221</v>
      </c>
      <c r="D28" s="199">
        <f t="shared" si="2"/>
        <v>41345</v>
      </c>
      <c r="E28" s="165">
        <v>50</v>
      </c>
      <c r="F28" s="165">
        <v>4</v>
      </c>
      <c r="G28" s="165">
        <v>10</v>
      </c>
      <c r="H28" s="165">
        <v>2</v>
      </c>
      <c r="I28" s="165">
        <v>22</v>
      </c>
      <c r="J28" s="166">
        <v>5</v>
      </c>
      <c r="K28" s="167">
        <v>8</v>
      </c>
      <c r="L28" s="190"/>
      <c r="N28" s="82">
        <v>21</v>
      </c>
      <c r="O28" s="83">
        <f>COUNTIF($E$8:$I$111,"21")</f>
        <v>4</v>
      </c>
      <c r="P28" s="76"/>
      <c r="Q28" s="76"/>
      <c r="R28" s="76"/>
    </row>
    <row r="29" spans="2:18" ht="15" customHeight="1">
      <c r="B29" s="375"/>
      <c r="C29" s="200" t="s">
        <v>222</v>
      </c>
      <c r="D29" s="201">
        <f t="shared" si="2"/>
        <v>41348</v>
      </c>
      <c r="E29" s="168">
        <v>24</v>
      </c>
      <c r="F29" s="168">
        <v>14</v>
      </c>
      <c r="G29" s="168">
        <v>39</v>
      </c>
      <c r="H29" s="168">
        <v>4</v>
      </c>
      <c r="I29" s="168">
        <v>21</v>
      </c>
      <c r="J29" s="169">
        <v>10</v>
      </c>
      <c r="K29" s="170">
        <v>3</v>
      </c>
      <c r="L29" s="191"/>
      <c r="N29" s="82">
        <v>22</v>
      </c>
      <c r="O29" s="83">
        <f>COUNTIF($E$8:$I$111,"22")</f>
        <v>11</v>
      </c>
      <c r="P29" s="76"/>
      <c r="Q29" s="76"/>
      <c r="R29" s="76"/>
    </row>
    <row r="30" spans="2:18" ht="15" customHeight="1">
      <c r="B30" s="374">
        <f>+B28+1</f>
        <v>12</v>
      </c>
      <c r="C30" s="198" t="s">
        <v>223</v>
      </c>
      <c r="D30" s="199">
        <f t="shared" si="2"/>
        <v>41352</v>
      </c>
      <c r="E30" s="165">
        <v>44</v>
      </c>
      <c r="F30" s="165">
        <v>32</v>
      </c>
      <c r="G30" s="165">
        <v>19</v>
      </c>
      <c r="H30" s="165">
        <v>37</v>
      </c>
      <c r="I30" s="165">
        <v>35</v>
      </c>
      <c r="J30" s="166">
        <v>9</v>
      </c>
      <c r="K30" s="167">
        <v>1</v>
      </c>
      <c r="L30" s="190"/>
      <c r="N30" s="82">
        <v>23</v>
      </c>
      <c r="O30" s="83">
        <f>COUNTIF($E$8:$I$111,"23")</f>
        <v>11</v>
      </c>
      <c r="P30" s="76"/>
      <c r="Q30" s="76"/>
      <c r="R30" s="76"/>
    </row>
    <row r="31" spans="2:18" ht="15" customHeight="1">
      <c r="B31" s="375"/>
      <c r="C31" s="200" t="s">
        <v>224</v>
      </c>
      <c r="D31" s="201">
        <f t="shared" si="2"/>
        <v>41355</v>
      </c>
      <c r="E31" s="168">
        <v>27</v>
      </c>
      <c r="F31" s="168">
        <v>32</v>
      </c>
      <c r="G31" s="168">
        <v>12</v>
      </c>
      <c r="H31" s="168">
        <v>34</v>
      </c>
      <c r="I31" s="168">
        <v>49</v>
      </c>
      <c r="J31" s="169">
        <v>9</v>
      </c>
      <c r="K31" s="170">
        <v>8</v>
      </c>
      <c r="L31" s="191"/>
      <c r="N31" s="82">
        <v>24</v>
      </c>
      <c r="O31" s="83">
        <f>COUNTIF($E$8:$I$111,"24")</f>
        <v>12</v>
      </c>
      <c r="P31" s="76"/>
      <c r="Q31" s="76"/>
      <c r="R31" s="76"/>
    </row>
    <row r="32" spans="2:18" ht="15" customHeight="1">
      <c r="B32" s="374">
        <f>+B30+1</f>
        <v>13</v>
      </c>
      <c r="C32" s="198" t="s">
        <v>225</v>
      </c>
      <c r="D32" s="199">
        <f t="shared" si="2"/>
        <v>41359</v>
      </c>
      <c r="E32" s="165">
        <v>44</v>
      </c>
      <c r="F32" s="165">
        <v>30</v>
      </c>
      <c r="G32" s="165">
        <v>26</v>
      </c>
      <c r="H32" s="165">
        <v>42</v>
      </c>
      <c r="I32" s="165">
        <v>4</v>
      </c>
      <c r="J32" s="166">
        <v>6</v>
      </c>
      <c r="K32" s="167">
        <v>11</v>
      </c>
      <c r="L32" s="190"/>
      <c r="N32" s="82">
        <v>25</v>
      </c>
      <c r="O32" s="83">
        <f>COUNTIF($E$8:$I$111,"25")</f>
        <v>11</v>
      </c>
      <c r="P32" s="76"/>
      <c r="Q32" s="76"/>
      <c r="R32" s="76"/>
    </row>
    <row r="33" spans="2:18" ht="15" customHeight="1">
      <c r="B33" s="375"/>
      <c r="C33" s="200" t="s">
        <v>226</v>
      </c>
      <c r="D33" s="201">
        <f t="shared" si="2"/>
        <v>41362</v>
      </c>
      <c r="E33" s="168">
        <v>44</v>
      </c>
      <c r="F33" s="168">
        <v>30</v>
      </c>
      <c r="G33" s="168">
        <v>46</v>
      </c>
      <c r="H33" s="168">
        <v>43</v>
      </c>
      <c r="I33" s="168">
        <v>13</v>
      </c>
      <c r="J33" s="169">
        <v>9</v>
      </c>
      <c r="K33" s="170">
        <v>5</v>
      </c>
      <c r="L33" s="191"/>
      <c r="N33" s="82">
        <v>26</v>
      </c>
      <c r="O33" s="83">
        <f>COUNTIF($E$8:$I$111,"26")</f>
        <v>12</v>
      </c>
      <c r="P33" s="76"/>
      <c r="Q33" s="76"/>
      <c r="R33" s="76"/>
    </row>
    <row r="34" spans="2:18" ht="15" customHeight="1">
      <c r="B34" s="374">
        <f>+B32+1</f>
        <v>14</v>
      </c>
      <c r="C34" s="198" t="s">
        <v>227</v>
      </c>
      <c r="D34" s="199">
        <f t="shared" si="2"/>
        <v>41366</v>
      </c>
      <c r="E34" s="165">
        <v>17</v>
      </c>
      <c r="F34" s="165">
        <v>12</v>
      </c>
      <c r="G34" s="165">
        <v>41</v>
      </c>
      <c r="H34" s="165">
        <v>29</v>
      </c>
      <c r="I34" s="165">
        <v>25</v>
      </c>
      <c r="J34" s="166">
        <v>1</v>
      </c>
      <c r="K34" s="167">
        <v>4</v>
      </c>
      <c r="L34" s="190"/>
      <c r="N34" s="82">
        <v>27</v>
      </c>
      <c r="O34" s="83">
        <f>COUNTIF($E$8:$I$111,"27")</f>
        <v>13</v>
      </c>
      <c r="P34" s="76"/>
      <c r="Q34" s="76"/>
      <c r="R34" s="76"/>
    </row>
    <row r="35" spans="2:18" ht="15" customHeight="1">
      <c r="B35" s="375"/>
      <c r="C35" s="200" t="s">
        <v>228</v>
      </c>
      <c r="D35" s="201">
        <f t="shared" si="2"/>
        <v>41369</v>
      </c>
      <c r="E35" s="168">
        <v>32</v>
      </c>
      <c r="F35" s="168">
        <v>1</v>
      </c>
      <c r="G35" s="168">
        <v>17</v>
      </c>
      <c r="H35" s="168">
        <v>39</v>
      </c>
      <c r="I35" s="168">
        <v>11</v>
      </c>
      <c r="J35" s="171">
        <v>7</v>
      </c>
      <c r="K35" s="170">
        <v>2</v>
      </c>
      <c r="L35" s="191"/>
      <c r="N35" s="82">
        <v>28</v>
      </c>
      <c r="O35" s="83">
        <f>COUNTIF($E$8:$I$111,"28")</f>
        <v>16</v>
      </c>
      <c r="P35" s="76"/>
      <c r="Q35" s="76"/>
      <c r="R35" s="76"/>
    </row>
    <row r="36" spans="2:18" ht="15" customHeight="1">
      <c r="B36" s="374">
        <f>+B34+1</f>
        <v>15</v>
      </c>
      <c r="C36" s="198" t="s">
        <v>229</v>
      </c>
      <c r="D36" s="199">
        <f t="shared" si="2"/>
        <v>41373</v>
      </c>
      <c r="E36" s="165">
        <v>15</v>
      </c>
      <c r="F36" s="165">
        <v>44</v>
      </c>
      <c r="G36" s="165">
        <v>48</v>
      </c>
      <c r="H36" s="165">
        <v>38</v>
      </c>
      <c r="I36" s="165">
        <v>35</v>
      </c>
      <c r="J36" s="166">
        <v>10</v>
      </c>
      <c r="K36" s="167">
        <v>5</v>
      </c>
      <c r="L36" s="190"/>
      <c r="N36" s="82">
        <v>29</v>
      </c>
      <c r="O36" s="83">
        <f>COUNTIF($E$8:$I$111,"29")</f>
        <v>11</v>
      </c>
      <c r="P36" s="76"/>
      <c r="Q36" s="76"/>
      <c r="R36" s="76"/>
    </row>
    <row r="37" spans="2:18" ht="15" customHeight="1">
      <c r="B37" s="375"/>
      <c r="C37" s="200" t="s">
        <v>230</v>
      </c>
      <c r="D37" s="201">
        <f t="shared" si="2"/>
        <v>41376</v>
      </c>
      <c r="E37" s="168">
        <v>28</v>
      </c>
      <c r="F37" s="168">
        <v>45</v>
      </c>
      <c r="G37" s="168">
        <v>15</v>
      </c>
      <c r="H37" s="168">
        <v>5</v>
      </c>
      <c r="I37" s="168">
        <v>10</v>
      </c>
      <c r="J37" s="169">
        <v>3</v>
      </c>
      <c r="K37" s="170">
        <v>9</v>
      </c>
      <c r="L37" s="191"/>
      <c r="N37" s="82">
        <v>30</v>
      </c>
      <c r="O37" s="83">
        <f>COUNTIF($E$8:$I$111,"30")</f>
        <v>12</v>
      </c>
      <c r="P37" s="76"/>
      <c r="Q37" s="76"/>
      <c r="R37" s="76"/>
    </row>
    <row r="38" spans="2:18" ht="15" customHeight="1">
      <c r="B38" s="374">
        <f>+B36+1</f>
        <v>16</v>
      </c>
      <c r="C38" s="198" t="s">
        <v>231</v>
      </c>
      <c r="D38" s="199">
        <f t="shared" si="2"/>
        <v>41380</v>
      </c>
      <c r="E38" s="165">
        <v>33</v>
      </c>
      <c r="F38" s="165">
        <v>50</v>
      </c>
      <c r="G38" s="165">
        <v>22</v>
      </c>
      <c r="H38" s="165">
        <v>1</v>
      </c>
      <c r="I38" s="165">
        <v>11</v>
      </c>
      <c r="J38" s="166">
        <v>4</v>
      </c>
      <c r="K38" s="167">
        <v>6</v>
      </c>
      <c r="L38" s="190"/>
      <c r="N38" s="82">
        <v>31</v>
      </c>
      <c r="O38" s="83">
        <f>COUNTIF($E$8:$I$111,"31")</f>
        <v>10</v>
      </c>
      <c r="P38" s="76"/>
      <c r="Q38" s="76"/>
      <c r="R38" s="76"/>
    </row>
    <row r="39" spans="2:18" ht="15" customHeight="1">
      <c r="B39" s="375"/>
      <c r="C39" s="200" t="s">
        <v>232</v>
      </c>
      <c r="D39" s="201">
        <f t="shared" si="2"/>
        <v>41383</v>
      </c>
      <c r="E39" s="168">
        <v>1</v>
      </c>
      <c r="F39" s="168">
        <v>46</v>
      </c>
      <c r="G39" s="168">
        <v>8</v>
      </c>
      <c r="H39" s="168">
        <v>42</v>
      </c>
      <c r="I39" s="168">
        <v>48</v>
      </c>
      <c r="J39" s="169">
        <v>4</v>
      </c>
      <c r="K39" s="170">
        <v>7</v>
      </c>
      <c r="L39" s="191"/>
      <c r="N39" s="82">
        <v>32</v>
      </c>
      <c r="O39" s="83">
        <f>COUNTIF($E$8:$I$111,"32")</f>
        <v>8</v>
      </c>
      <c r="P39" s="76"/>
      <c r="Q39" s="76"/>
      <c r="R39" s="76"/>
    </row>
    <row r="40" spans="2:18" ht="15" customHeight="1">
      <c r="B40" s="382">
        <f>+B38+1</f>
        <v>17</v>
      </c>
      <c r="C40" s="198" t="s">
        <v>233</v>
      </c>
      <c r="D40" s="199">
        <f t="shared" si="2"/>
        <v>41387</v>
      </c>
      <c r="E40" s="165">
        <v>50</v>
      </c>
      <c r="F40" s="165">
        <v>4</v>
      </c>
      <c r="G40" s="165">
        <v>1</v>
      </c>
      <c r="H40" s="165">
        <v>7</v>
      </c>
      <c r="I40" s="165">
        <v>10</v>
      </c>
      <c r="J40" s="166">
        <v>4</v>
      </c>
      <c r="K40" s="167">
        <v>11</v>
      </c>
      <c r="L40" s="190"/>
      <c r="N40" s="82">
        <v>33</v>
      </c>
      <c r="O40" s="83">
        <f>COUNTIF($E$8:$I$111,"33")</f>
        <v>10</v>
      </c>
      <c r="P40" s="76"/>
      <c r="Q40" s="76"/>
      <c r="R40" s="76"/>
    </row>
    <row r="41" spans="2:18" ht="15" customHeight="1">
      <c r="B41" s="383"/>
      <c r="C41" s="200" t="s">
        <v>234</v>
      </c>
      <c r="D41" s="201">
        <f t="shared" si="2"/>
        <v>41390</v>
      </c>
      <c r="E41" s="168">
        <v>40</v>
      </c>
      <c r="F41" s="168">
        <v>38</v>
      </c>
      <c r="G41" s="168">
        <v>16</v>
      </c>
      <c r="H41" s="168">
        <v>24</v>
      </c>
      <c r="I41" s="168">
        <v>11</v>
      </c>
      <c r="J41" s="169">
        <v>2</v>
      </c>
      <c r="K41" s="170">
        <v>5</v>
      </c>
      <c r="L41" s="191"/>
      <c r="N41" s="82">
        <v>34</v>
      </c>
      <c r="O41" s="83">
        <f>COUNTIF($E$8:$I$111,"34")</f>
        <v>8</v>
      </c>
      <c r="P41" s="76"/>
      <c r="Q41" s="76"/>
      <c r="R41" s="76"/>
    </row>
    <row r="42" spans="2:18" ht="15" customHeight="1">
      <c r="B42" s="377">
        <f>+B40+1</f>
        <v>18</v>
      </c>
      <c r="C42" s="198" t="s">
        <v>235</v>
      </c>
      <c r="D42" s="199">
        <f t="shared" si="2"/>
        <v>41394</v>
      </c>
      <c r="E42" s="165">
        <v>13</v>
      </c>
      <c r="F42" s="165">
        <v>50</v>
      </c>
      <c r="G42" s="165">
        <v>40</v>
      </c>
      <c r="H42" s="165">
        <v>43</v>
      </c>
      <c r="I42" s="165">
        <v>36</v>
      </c>
      <c r="J42" s="166">
        <v>9</v>
      </c>
      <c r="K42" s="167">
        <v>5</v>
      </c>
      <c r="L42" s="190"/>
      <c r="N42" s="82">
        <v>35</v>
      </c>
      <c r="O42" s="83">
        <f>COUNTIF($E$8:$I$111,"35")</f>
        <v>11</v>
      </c>
      <c r="P42" s="76"/>
      <c r="Q42" s="76"/>
      <c r="R42" s="76"/>
    </row>
    <row r="43" spans="2:18" ht="15" customHeight="1">
      <c r="B43" s="377"/>
      <c r="C43" s="200" t="s">
        <v>236</v>
      </c>
      <c r="D43" s="201">
        <f t="shared" si="2"/>
        <v>41397</v>
      </c>
      <c r="E43" s="168">
        <v>5</v>
      </c>
      <c r="F43" s="168">
        <v>49</v>
      </c>
      <c r="G43" s="168">
        <v>34</v>
      </c>
      <c r="H43" s="168">
        <v>3</v>
      </c>
      <c r="I43" s="168">
        <v>40</v>
      </c>
      <c r="J43" s="169">
        <v>2</v>
      </c>
      <c r="K43" s="170">
        <v>3</v>
      </c>
      <c r="L43" s="191"/>
      <c r="N43" s="82">
        <v>36</v>
      </c>
      <c r="O43" s="83">
        <f>COUNTIF($E$8:$I$111,"36")</f>
        <v>12</v>
      </c>
      <c r="P43" s="76"/>
      <c r="Q43" s="76"/>
      <c r="R43" s="76"/>
    </row>
    <row r="44" spans="1:18" ht="15" customHeight="1">
      <c r="A44" s="43"/>
      <c r="B44" s="380">
        <v>19</v>
      </c>
      <c r="C44" s="202" t="s">
        <v>237</v>
      </c>
      <c r="D44" s="199">
        <f t="shared" si="2"/>
        <v>41401</v>
      </c>
      <c r="E44" s="165">
        <v>43</v>
      </c>
      <c r="F44" s="165">
        <v>27</v>
      </c>
      <c r="G44" s="165">
        <v>13</v>
      </c>
      <c r="H44" s="165">
        <v>28</v>
      </c>
      <c r="I44" s="165">
        <v>42</v>
      </c>
      <c r="J44" s="166">
        <v>4</v>
      </c>
      <c r="K44" s="167">
        <v>6</v>
      </c>
      <c r="L44" s="190"/>
      <c r="N44" s="82">
        <v>37</v>
      </c>
      <c r="O44" s="83">
        <f>COUNTIF($E$8:$I$111,"37")</f>
        <v>13</v>
      </c>
      <c r="P44" s="76"/>
      <c r="Q44" s="76"/>
      <c r="R44" s="76"/>
    </row>
    <row r="45" spans="2:18" ht="15" customHeight="1">
      <c r="B45" s="381"/>
      <c r="C45" s="203" t="s">
        <v>238</v>
      </c>
      <c r="D45" s="201">
        <f t="shared" si="2"/>
        <v>41404</v>
      </c>
      <c r="E45" s="168">
        <v>48</v>
      </c>
      <c r="F45" s="168">
        <v>35</v>
      </c>
      <c r="G45" s="168">
        <v>45</v>
      </c>
      <c r="H45" s="168">
        <v>1</v>
      </c>
      <c r="I45" s="168">
        <v>32</v>
      </c>
      <c r="J45" s="169">
        <v>4</v>
      </c>
      <c r="K45" s="170">
        <v>11</v>
      </c>
      <c r="L45" s="191"/>
      <c r="M45" s="43"/>
      <c r="N45" s="82">
        <v>38</v>
      </c>
      <c r="O45" s="83">
        <f>COUNTIF($E$8:$I$111,"38")</f>
        <v>12</v>
      </c>
      <c r="P45" s="76"/>
      <c r="Q45" s="76"/>
      <c r="R45" s="76"/>
    </row>
    <row r="46" spans="2:18" ht="15" customHeight="1">
      <c r="B46" s="380">
        <f>+B44+1</f>
        <v>20</v>
      </c>
      <c r="C46" s="202" t="s">
        <v>239</v>
      </c>
      <c r="D46" s="199">
        <f t="shared" si="2"/>
        <v>41408</v>
      </c>
      <c r="E46" s="165">
        <v>24</v>
      </c>
      <c r="F46" s="165">
        <v>7</v>
      </c>
      <c r="G46" s="165">
        <v>8</v>
      </c>
      <c r="H46" s="165">
        <v>36</v>
      </c>
      <c r="I46" s="165">
        <v>27</v>
      </c>
      <c r="J46" s="166">
        <v>11</v>
      </c>
      <c r="K46" s="167">
        <v>5</v>
      </c>
      <c r="L46" s="190"/>
      <c r="M46" s="43"/>
      <c r="N46" s="82">
        <v>39</v>
      </c>
      <c r="O46" s="83">
        <f>COUNTIF($E$8:$I$111,"39")</f>
        <v>8</v>
      </c>
      <c r="P46" s="76"/>
      <c r="Q46" s="76"/>
      <c r="R46" s="76"/>
    </row>
    <row r="47" spans="2:18" ht="15" customHeight="1">
      <c r="B47" s="381"/>
      <c r="C47" s="203" t="s">
        <v>240</v>
      </c>
      <c r="D47" s="201">
        <f t="shared" si="2"/>
        <v>41411</v>
      </c>
      <c r="E47" s="168">
        <v>25</v>
      </c>
      <c r="F47" s="168">
        <v>24</v>
      </c>
      <c r="G47" s="168">
        <v>50</v>
      </c>
      <c r="H47" s="168">
        <v>6</v>
      </c>
      <c r="I47" s="168">
        <v>20</v>
      </c>
      <c r="J47" s="169">
        <v>9</v>
      </c>
      <c r="K47" s="170">
        <v>10</v>
      </c>
      <c r="L47" s="191"/>
      <c r="N47" s="82">
        <v>40</v>
      </c>
      <c r="O47" s="83">
        <f>COUNTIF($E$8:$I$111,"40")</f>
        <v>10</v>
      </c>
      <c r="P47" s="76"/>
      <c r="Q47" s="76"/>
      <c r="R47" s="76"/>
    </row>
    <row r="48" spans="2:18" ht="15" customHeight="1">
      <c r="B48" s="380">
        <f>+B46+1</f>
        <v>21</v>
      </c>
      <c r="C48" s="202" t="s">
        <v>241</v>
      </c>
      <c r="D48" s="199">
        <f t="shared" si="2"/>
        <v>41415</v>
      </c>
      <c r="E48" s="165">
        <v>29</v>
      </c>
      <c r="F48" s="165">
        <v>19</v>
      </c>
      <c r="G48" s="165">
        <v>8</v>
      </c>
      <c r="H48" s="165">
        <v>28</v>
      </c>
      <c r="I48" s="165">
        <v>7</v>
      </c>
      <c r="J48" s="166">
        <v>9</v>
      </c>
      <c r="K48" s="167">
        <v>5</v>
      </c>
      <c r="L48" s="190"/>
      <c r="N48" s="82">
        <v>41</v>
      </c>
      <c r="O48" s="83">
        <f>COUNTIF($E$8:$I$111,"41")</f>
        <v>9</v>
      </c>
      <c r="P48" s="76"/>
      <c r="Q48" s="76"/>
      <c r="R48" s="76"/>
    </row>
    <row r="49" spans="2:18" ht="15" customHeight="1">
      <c r="B49" s="381"/>
      <c r="C49" s="203" t="s">
        <v>242</v>
      </c>
      <c r="D49" s="201">
        <f t="shared" si="2"/>
        <v>41418</v>
      </c>
      <c r="E49" s="168">
        <v>22</v>
      </c>
      <c r="F49" s="168">
        <v>17</v>
      </c>
      <c r="G49" s="168">
        <v>40</v>
      </c>
      <c r="H49" s="168">
        <v>7</v>
      </c>
      <c r="I49" s="168">
        <v>27</v>
      </c>
      <c r="J49" s="169">
        <v>2</v>
      </c>
      <c r="K49" s="170">
        <v>3</v>
      </c>
      <c r="L49" s="191"/>
      <c r="N49" s="82">
        <v>42</v>
      </c>
      <c r="O49" s="83">
        <f>COUNTIF($E$8:$I$111,"42")</f>
        <v>16</v>
      </c>
      <c r="P49" s="76"/>
      <c r="Q49" s="76"/>
      <c r="R49" s="76"/>
    </row>
    <row r="50" spans="2:18" ht="15" customHeight="1">
      <c r="B50" s="380">
        <f>+B48+1</f>
        <v>22</v>
      </c>
      <c r="C50" s="202" t="s">
        <v>243</v>
      </c>
      <c r="D50" s="199">
        <f t="shared" si="2"/>
        <v>41422</v>
      </c>
      <c r="E50" s="165">
        <v>34</v>
      </c>
      <c r="F50" s="165">
        <v>38</v>
      </c>
      <c r="G50" s="165">
        <v>13</v>
      </c>
      <c r="H50" s="165">
        <v>8</v>
      </c>
      <c r="I50" s="165">
        <v>26</v>
      </c>
      <c r="J50" s="166">
        <v>3</v>
      </c>
      <c r="K50" s="167">
        <v>11</v>
      </c>
      <c r="L50" s="190"/>
      <c r="M50" s="43"/>
      <c r="N50" s="82">
        <v>43</v>
      </c>
      <c r="O50" s="83">
        <f>COUNTIF($E$8:$I$111,"43")</f>
        <v>14</v>
      </c>
      <c r="P50" s="76"/>
      <c r="Q50" s="76"/>
      <c r="R50" s="76"/>
    </row>
    <row r="51" spans="2:18" ht="15" customHeight="1">
      <c r="B51" s="381"/>
      <c r="C51" s="203" t="s">
        <v>244</v>
      </c>
      <c r="D51" s="201">
        <f t="shared" si="2"/>
        <v>41425</v>
      </c>
      <c r="E51" s="168">
        <v>29</v>
      </c>
      <c r="F51" s="168">
        <v>43</v>
      </c>
      <c r="G51" s="168">
        <v>28</v>
      </c>
      <c r="H51" s="168">
        <v>34</v>
      </c>
      <c r="I51" s="168">
        <v>27</v>
      </c>
      <c r="J51" s="169">
        <v>10</v>
      </c>
      <c r="K51" s="170">
        <v>5</v>
      </c>
      <c r="L51" s="191"/>
      <c r="M51" s="70"/>
      <c r="N51" s="82">
        <v>44</v>
      </c>
      <c r="O51" s="83">
        <f>COUNTIF($E$8:$I$111,"44")</f>
        <v>13</v>
      </c>
      <c r="P51" s="76"/>
      <c r="Q51" s="76"/>
      <c r="R51" s="76"/>
    </row>
    <row r="52" spans="2:18" ht="15" customHeight="1">
      <c r="B52" s="380">
        <f>+B50+1</f>
        <v>23</v>
      </c>
      <c r="C52" s="202" t="s">
        <v>245</v>
      </c>
      <c r="D52" s="199">
        <f t="shared" si="2"/>
        <v>41429</v>
      </c>
      <c r="E52" s="165">
        <v>34</v>
      </c>
      <c r="F52" s="165">
        <v>33</v>
      </c>
      <c r="G52" s="165">
        <v>40</v>
      </c>
      <c r="H52" s="165">
        <v>31</v>
      </c>
      <c r="I52" s="165">
        <v>37</v>
      </c>
      <c r="J52" s="166">
        <v>6</v>
      </c>
      <c r="K52" s="167">
        <v>1</v>
      </c>
      <c r="L52" s="190"/>
      <c r="N52" s="82">
        <v>45</v>
      </c>
      <c r="O52" s="83">
        <f>COUNTIF($E$8:$I$111,"45")</f>
        <v>9</v>
      </c>
      <c r="P52" s="76"/>
      <c r="Q52" s="76"/>
      <c r="R52" s="76"/>
    </row>
    <row r="53" spans="2:18" ht="15" customHeight="1">
      <c r="B53" s="381"/>
      <c r="C53" s="203" t="s">
        <v>246</v>
      </c>
      <c r="D53" s="201">
        <f t="shared" si="2"/>
        <v>41432</v>
      </c>
      <c r="E53" s="168">
        <v>14</v>
      </c>
      <c r="F53" s="168">
        <v>26</v>
      </c>
      <c r="G53" s="168">
        <v>45</v>
      </c>
      <c r="H53" s="168">
        <v>50</v>
      </c>
      <c r="I53" s="168">
        <v>7</v>
      </c>
      <c r="J53" s="169">
        <v>2</v>
      </c>
      <c r="K53" s="170">
        <v>7</v>
      </c>
      <c r="L53" s="191"/>
      <c r="N53" s="82">
        <v>46</v>
      </c>
      <c r="O53" s="83">
        <f>COUNTIF($E$8:$I$111,"46")</f>
        <v>3</v>
      </c>
      <c r="P53" s="76"/>
      <c r="Q53" s="76"/>
      <c r="R53" s="76"/>
    </row>
    <row r="54" spans="2:18" ht="15" customHeight="1">
      <c r="B54" s="380">
        <f>+B52+1</f>
        <v>24</v>
      </c>
      <c r="C54" s="204" t="s">
        <v>247</v>
      </c>
      <c r="D54" s="205">
        <f t="shared" si="2"/>
        <v>41436</v>
      </c>
      <c r="E54" s="162">
        <v>7</v>
      </c>
      <c r="F54" s="162">
        <v>9</v>
      </c>
      <c r="G54" s="162">
        <v>25</v>
      </c>
      <c r="H54" s="162">
        <v>5</v>
      </c>
      <c r="I54" s="162">
        <v>41</v>
      </c>
      <c r="J54" s="163">
        <v>5</v>
      </c>
      <c r="K54" s="164">
        <v>1</v>
      </c>
      <c r="L54" s="190"/>
      <c r="N54" s="82">
        <v>47</v>
      </c>
      <c r="O54" s="83">
        <f>COUNTIF($E$8:$I$111,"47")</f>
        <v>9</v>
      </c>
      <c r="P54" s="76"/>
      <c r="Q54" s="76"/>
      <c r="R54" s="76"/>
    </row>
    <row r="55" spans="2:18" ht="15" customHeight="1">
      <c r="B55" s="381"/>
      <c r="C55" s="203" t="s">
        <v>248</v>
      </c>
      <c r="D55" s="206">
        <f t="shared" si="2"/>
        <v>41439</v>
      </c>
      <c r="E55" s="168">
        <v>41</v>
      </c>
      <c r="F55" s="168">
        <v>25</v>
      </c>
      <c r="G55" s="168">
        <v>48</v>
      </c>
      <c r="H55" s="168">
        <v>10</v>
      </c>
      <c r="I55" s="168">
        <v>47</v>
      </c>
      <c r="J55" s="169">
        <v>6</v>
      </c>
      <c r="K55" s="170">
        <v>10</v>
      </c>
      <c r="L55" s="191"/>
      <c r="N55" s="82">
        <v>48</v>
      </c>
      <c r="O55" s="83">
        <f>COUNTIF($E$8:$I$111,"48")</f>
        <v>8</v>
      </c>
      <c r="P55" s="76"/>
      <c r="Q55" s="76"/>
      <c r="R55" s="76"/>
    </row>
    <row r="56" spans="2:18" ht="15" customHeight="1">
      <c r="B56" s="380">
        <f>+B54+1</f>
        <v>25</v>
      </c>
      <c r="C56" s="204" t="s">
        <v>249</v>
      </c>
      <c r="D56" s="205">
        <f t="shared" si="2"/>
        <v>41443</v>
      </c>
      <c r="E56" s="162">
        <v>24</v>
      </c>
      <c r="F56" s="162">
        <v>33</v>
      </c>
      <c r="G56" s="162">
        <v>17</v>
      </c>
      <c r="H56" s="162">
        <v>41</v>
      </c>
      <c r="I56" s="162">
        <v>44</v>
      </c>
      <c r="J56" s="163">
        <v>11</v>
      </c>
      <c r="K56" s="164">
        <v>1</v>
      </c>
      <c r="L56" s="190"/>
      <c r="M56" s="43"/>
      <c r="N56" s="82">
        <v>49</v>
      </c>
      <c r="O56" s="83">
        <f>COUNTIF($E$8:$I$111,"49")</f>
        <v>8</v>
      </c>
      <c r="P56" s="76"/>
      <c r="Q56" s="76"/>
      <c r="R56" s="76"/>
    </row>
    <row r="57" spans="2:18" ht="15" customHeight="1" thickBot="1">
      <c r="B57" s="381"/>
      <c r="C57" s="203" t="s">
        <v>250</v>
      </c>
      <c r="D57" s="206">
        <f t="shared" si="2"/>
        <v>41446</v>
      </c>
      <c r="E57" s="168">
        <v>30</v>
      </c>
      <c r="F57" s="168">
        <v>11</v>
      </c>
      <c r="G57" s="168">
        <v>36</v>
      </c>
      <c r="H57" s="168">
        <v>45</v>
      </c>
      <c r="I57" s="168">
        <v>10</v>
      </c>
      <c r="J57" s="169">
        <v>1</v>
      </c>
      <c r="K57" s="170">
        <v>2</v>
      </c>
      <c r="L57" s="191"/>
      <c r="N57" s="145">
        <v>50</v>
      </c>
      <c r="O57" s="146">
        <f>COUNTIF($E$8:$I$111,"50")</f>
        <v>13</v>
      </c>
      <c r="P57" s="76"/>
      <c r="Q57" s="76"/>
      <c r="R57" s="76"/>
    </row>
    <row r="58" spans="2:18" ht="15" customHeight="1">
      <c r="B58" s="380">
        <f>+B56+1</f>
        <v>26</v>
      </c>
      <c r="C58" s="204" t="s">
        <v>251</v>
      </c>
      <c r="D58" s="205">
        <f t="shared" si="2"/>
        <v>41450</v>
      </c>
      <c r="E58" s="162">
        <v>4</v>
      </c>
      <c r="F58" s="162">
        <v>13</v>
      </c>
      <c r="G58" s="162">
        <v>35</v>
      </c>
      <c r="H58" s="162">
        <v>27</v>
      </c>
      <c r="I58" s="162">
        <v>5</v>
      </c>
      <c r="J58" s="163">
        <v>2</v>
      </c>
      <c r="K58" s="164">
        <v>1</v>
      </c>
      <c r="L58" s="190"/>
      <c r="N58" s="157"/>
      <c r="O58" s="158"/>
      <c r="P58" s="76"/>
      <c r="Q58" s="76"/>
      <c r="R58" s="76"/>
    </row>
    <row r="59" spans="2:18" ht="15" customHeight="1" thickBot="1">
      <c r="B59" s="386"/>
      <c r="C59" s="211" t="s">
        <v>252</v>
      </c>
      <c r="D59" s="212">
        <f t="shared" si="2"/>
        <v>41453</v>
      </c>
      <c r="E59" s="175">
        <v>15</v>
      </c>
      <c r="F59" s="175">
        <v>1</v>
      </c>
      <c r="G59" s="175">
        <v>47</v>
      </c>
      <c r="H59" s="175">
        <v>28</v>
      </c>
      <c r="I59" s="175">
        <v>35</v>
      </c>
      <c r="J59" s="176">
        <v>7</v>
      </c>
      <c r="K59" s="177">
        <v>1</v>
      </c>
      <c r="L59" s="191"/>
      <c r="N59" s="159"/>
      <c r="O59" s="160"/>
      <c r="P59" s="76"/>
      <c r="Q59" s="76"/>
      <c r="R59" s="76"/>
    </row>
    <row r="60" spans="2:18" ht="15" customHeight="1">
      <c r="B60" s="387">
        <f>+B58+1</f>
        <v>27</v>
      </c>
      <c r="C60" s="196" t="s">
        <v>253</v>
      </c>
      <c r="D60" s="197">
        <f t="shared" si="2"/>
        <v>41457</v>
      </c>
      <c r="E60" s="162">
        <v>14</v>
      </c>
      <c r="F60" s="162">
        <v>13</v>
      </c>
      <c r="G60" s="162">
        <v>11</v>
      </c>
      <c r="H60" s="162">
        <v>28</v>
      </c>
      <c r="I60" s="162">
        <v>30</v>
      </c>
      <c r="J60" s="163">
        <v>4</v>
      </c>
      <c r="K60" s="164">
        <v>5</v>
      </c>
      <c r="L60" s="190"/>
      <c r="M60" s="43"/>
      <c r="N60" s="159"/>
      <c r="O60" s="160"/>
      <c r="P60" s="76"/>
      <c r="Q60" s="76"/>
      <c r="R60" s="76"/>
    </row>
    <row r="61" spans="2:18" ht="15" customHeight="1">
      <c r="B61" s="387"/>
      <c r="C61" s="200" t="s">
        <v>254</v>
      </c>
      <c r="D61" s="201">
        <f t="shared" si="2"/>
        <v>41460</v>
      </c>
      <c r="E61" s="168">
        <v>28</v>
      </c>
      <c r="F61" s="168">
        <v>4</v>
      </c>
      <c r="G61" s="168">
        <v>33</v>
      </c>
      <c r="H61" s="168">
        <v>12</v>
      </c>
      <c r="I61" s="168">
        <v>15</v>
      </c>
      <c r="J61" s="169">
        <v>1</v>
      </c>
      <c r="K61" s="170">
        <v>10</v>
      </c>
      <c r="L61" s="191"/>
      <c r="N61" s="159"/>
      <c r="O61" s="160"/>
      <c r="P61" s="76"/>
      <c r="Q61" s="76"/>
      <c r="R61" s="76"/>
    </row>
    <row r="62" spans="2:18" ht="15" customHeight="1">
      <c r="B62" s="388">
        <f>+B60+1</f>
        <v>28</v>
      </c>
      <c r="C62" s="196" t="s">
        <v>255</v>
      </c>
      <c r="D62" s="197">
        <f t="shared" si="2"/>
        <v>41464</v>
      </c>
      <c r="E62" s="162">
        <v>18</v>
      </c>
      <c r="F62" s="162">
        <v>16</v>
      </c>
      <c r="G62" s="162">
        <v>38</v>
      </c>
      <c r="H62" s="162">
        <v>49</v>
      </c>
      <c r="I62" s="162">
        <v>31</v>
      </c>
      <c r="J62" s="163">
        <v>10</v>
      </c>
      <c r="K62" s="164">
        <v>4</v>
      </c>
      <c r="L62" s="190"/>
      <c r="N62" s="159"/>
      <c r="O62" s="160"/>
      <c r="P62" s="76"/>
      <c r="Q62" s="76"/>
      <c r="R62" s="76"/>
    </row>
    <row r="63" spans="2:18" ht="15" customHeight="1">
      <c r="B63" s="387"/>
      <c r="C63" s="200" t="s">
        <v>256</v>
      </c>
      <c r="D63" s="201">
        <f t="shared" si="2"/>
        <v>41467</v>
      </c>
      <c r="E63" s="168">
        <v>26</v>
      </c>
      <c r="F63" s="168">
        <v>42</v>
      </c>
      <c r="G63" s="168">
        <v>33</v>
      </c>
      <c r="H63" s="168">
        <v>18</v>
      </c>
      <c r="I63" s="168">
        <v>32</v>
      </c>
      <c r="J63" s="169">
        <v>3</v>
      </c>
      <c r="K63" s="170">
        <v>2</v>
      </c>
      <c r="L63" s="191"/>
      <c r="M63" s="43"/>
      <c r="N63" s="159"/>
      <c r="O63" s="160"/>
      <c r="P63" s="76"/>
      <c r="Q63" s="76"/>
      <c r="R63" s="76"/>
    </row>
    <row r="64" spans="2:18" ht="15" customHeight="1">
      <c r="B64" s="388">
        <f>+B62+1</f>
        <v>29</v>
      </c>
      <c r="C64" s="196" t="s">
        <v>257</v>
      </c>
      <c r="D64" s="197">
        <f t="shared" si="2"/>
        <v>41471</v>
      </c>
      <c r="E64" s="162">
        <v>50</v>
      </c>
      <c r="F64" s="162">
        <v>34</v>
      </c>
      <c r="G64" s="162">
        <v>47</v>
      </c>
      <c r="H64" s="162">
        <v>19</v>
      </c>
      <c r="I64" s="162">
        <v>23</v>
      </c>
      <c r="J64" s="163">
        <v>4</v>
      </c>
      <c r="K64" s="164">
        <v>6</v>
      </c>
      <c r="L64" s="190"/>
      <c r="N64" s="159"/>
      <c r="O64" s="160"/>
      <c r="P64" s="76"/>
      <c r="Q64" s="76"/>
      <c r="R64" s="76"/>
    </row>
    <row r="65" spans="2:18" ht="15" customHeight="1">
      <c r="B65" s="387"/>
      <c r="C65" s="200" t="s">
        <v>258</v>
      </c>
      <c r="D65" s="201">
        <f t="shared" si="2"/>
        <v>41474</v>
      </c>
      <c r="E65" s="162">
        <v>24</v>
      </c>
      <c r="F65" s="162">
        <v>35</v>
      </c>
      <c r="G65" s="162">
        <v>13</v>
      </c>
      <c r="H65" s="162">
        <v>26</v>
      </c>
      <c r="I65" s="162">
        <v>16</v>
      </c>
      <c r="J65" s="163">
        <v>5</v>
      </c>
      <c r="K65" s="164">
        <v>2</v>
      </c>
      <c r="L65" s="191"/>
      <c r="N65" s="159"/>
      <c r="O65" s="160"/>
      <c r="P65" s="76"/>
      <c r="Q65" s="76"/>
      <c r="R65" s="76"/>
    </row>
    <row r="66" spans="2:18" ht="15" customHeight="1">
      <c r="B66" s="388">
        <f>+B64+1</f>
        <v>30</v>
      </c>
      <c r="C66" s="196" t="s">
        <v>259</v>
      </c>
      <c r="D66" s="197">
        <f t="shared" si="2"/>
        <v>41478</v>
      </c>
      <c r="E66" s="172">
        <v>19</v>
      </c>
      <c r="F66" s="165">
        <v>14</v>
      </c>
      <c r="G66" s="165">
        <v>44</v>
      </c>
      <c r="H66" s="165">
        <v>16</v>
      </c>
      <c r="I66" s="165">
        <v>15</v>
      </c>
      <c r="J66" s="173">
        <v>4</v>
      </c>
      <c r="K66" s="167">
        <v>5</v>
      </c>
      <c r="L66" s="190"/>
      <c r="N66" s="159"/>
      <c r="O66" s="160"/>
      <c r="P66" s="76"/>
      <c r="Q66" s="76"/>
      <c r="R66" s="76"/>
    </row>
    <row r="67" spans="2:18" ht="15" customHeight="1">
      <c r="B67" s="389"/>
      <c r="C67" s="200" t="s">
        <v>260</v>
      </c>
      <c r="D67" s="201">
        <f t="shared" si="2"/>
        <v>41481</v>
      </c>
      <c r="E67" s="168">
        <v>23</v>
      </c>
      <c r="F67" s="168">
        <v>38</v>
      </c>
      <c r="G67" s="168">
        <v>29</v>
      </c>
      <c r="H67" s="168">
        <v>12</v>
      </c>
      <c r="I67" s="168">
        <v>49</v>
      </c>
      <c r="J67" s="169">
        <v>4</v>
      </c>
      <c r="K67" s="170">
        <v>3</v>
      </c>
      <c r="L67" s="191"/>
      <c r="N67" s="159"/>
      <c r="O67" s="160"/>
      <c r="P67" s="76"/>
      <c r="Q67" s="76"/>
      <c r="R67" s="76"/>
    </row>
    <row r="68" spans="2:18" ht="15" customHeight="1">
      <c r="B68" s="384">
        <f>+B66+1</f>
        <v>31</v>
      </c>
      <c r="C68" s="196" t="s">
        <v>261</v>
      </c>
      <c r="D68" s="197">
        <f t="shared" si="2"/>
        <v>41485</v>
      </c>
      <c r="E68" s="162">
        <v>3</v>
      </c>
      <c r="F68" s="162">
        <v>14</v>
      </c>
      <c r="G68" s="162">
        <v>4</v>
      </c>
      <c r="H68" s="162">
        <v>11</v>
      </c>
      <c r="I68" s="162">
        <v>43</v>
      </c>
      <c r="J68" s="163">
        <v>1</v>
      </c>
      <c r="K68" s="164">
        <v>6</v>
      </c>
      <c r="L68" s="190"/>
      <c r="N68" s="159"/>
      <c r="O68" s="160"/>
      <c r="P68" s="76"/>
      <c r="Q68" s="76"/>
      <c r="R68" s="76"/>
    </row>
    <row r="69" spans="2:18" ht="15" customHeight="1">
      <c r="B69" s="385"/>
      <c r="C69" s="200" t="s">
        <v>262</v>
      </c>
      <c r="D69" s="201">
        <f t="shared" si="2"/>
        <v>41488</v>
      </c>
      <c r="E69" s="168">
        <v>42</v>
      </c>
      <c r="F69" s="168">
        <v>36</v>
      </c>
      <c r="G69" s="168">
        <v>48</v>
      </c>
      <c r="H69" s="168">
        <v>37</v>
      </c>
      <c r="I69" s="168">
        <v>21</v>
      </c>
      <c r="J69" s="169">
        <v>7</v>
      </c>
      <c r="K69" s="170">
        <v>4</v>
      </c>
      <c r="L69" s="191"/>
      <c r="N69" s="159"/>
      <c r="O69" s="160"/>
      <c r="P69" s="76"/>
      <c r="Q69" s="76"/>
      <c r="R69" s="76"/>
    </row>
    <row r="70" spans="2:18" ht="15" customHeight="1">
      <c r="B70" s="384">
        <f>+B68+1</f>
        <v>32</v>
      </c>
      <c r="C70" s="196" t="s">
        <v>263</v>
      </c>
      <c r="D70" s="197">
        <f t="shared" si="2"/>
        <v>41492</v>
      </c>
      <c r="E70" s="162">
        <v>17</v>
      </c>
      <c r="F70" s="162">
        <v>47</v>
      </c>
      <c r="G70" s="162">
        <v>16</v>
      </c>
      <c r="H70" s="162">
        <v>49</v>
      </c>
      <c r="I70" s="162">
        <v>31</v>
      </c>
      <c r="J70" s="163">
        <v>3</v>
      </c>
      <c r="K70" s="164">
        <v>11</v>
      </c>
      <c r="L70" s="190"/>
      <c r="N70" s="159"/>
      <c r="O70" s="160"/>
      <c r="P70" s="76"/>
      <c r="Q70" s="76"/>
      <c r="R70" s="76"/>
    </row>
    <row r="71" spans="2:18" ht="15" customHeight="1">
      <c r="B71" s="385"/>
      <c r="C71" s="200" t="s">
        <v>264</v>
      </c>
      <c r="D71" s="201">
        <f t="shared" si="2"/>
        <v>41495</v>
      </c>
      <c r="E71" s="168">
        <v>24</v>
      </c>
      <c r="F71" s="168">
        <v>4</v>
      </c>
      <c r="G71" s="168">
        <v>23</v>
      </c>
      <c r="H71" s="168">
        <v>7</v>
      </c>
      <c r="I71" s="168">
        <v>9</v>
      </c>
      <c r="J71" s="169">
        <v>9</v>
      </c>
      <c r="K71" s="170">
        <v>8</v>
      </c>
      <c r="L71" s="191"/>
      <c r="N71" s="159"/>
      <c r="O71" s="160"/>
      <c r="P71" s="76"/>
      <c r="Q71" s="76"/>
      <c r="R71" s="76"/>
    </row>
    <row r="72" spans="2:18" ht="15" customHeight="1">
      <c r="B72" s="384">
        <f>+B70+1</f>
        <v>33</v>
      </c>
      <c r="C72" s="196" t="s">
        <v>265</v>
      </c>
      <c r="D72" s="197">
        <f t="shared" si="2"/>
        <v>41499</v>
      </c>
      <c r="E72" s="162">
        <v>5</v>
      </c>
      <c r="F72" s="162">
        <v>20</v>
      </c>
      <c r="G72" s="162">
        <v>47</v>
      </c>
      <c r="H72" s="162">
        <v>17</v>
      </c>
      <c r="I72" s="162">
        <v>50</v>
      </c>
      <c r="J72" s="163">
        <v>1</v>
      </c>
      <c r="K72" s="164">
        <v>4</v>
      </c>
      <c r="L72" s="190"/>
      <c r="N72" s="159"/>
      <c r="O72" s="160"/>
      <c r="P72" s="76"/>
      <c r="Q72" s="76"/>
      <c r="R72" s="76"/>
    </row>
    <row r="73" spans="2:18" ht="15" customHeight="1">
      <c r="B73" s="385"/>
      <c r="C73" s="200" t="s">
        <v>266</v>
      </c>
      <c r="D73" s="201">
        <f t="shared" si="2"/>
        <v>41502</v>
      </c>
      <c r="E73" s="168">
        <v>39</v>
      </c>
      <c r="F73" s="168">
        <v>20</v>
      </c>
      <c r="G73" s="168">
        <v>24</v>
      </c>
      <c r="H73" s="168">
        <v>37</v>
      </c>
      <c r="I73" s="168">
        <v>27</v>
      </c>
      <c r="J73" s="169">
        <v>5</v>
      </c>
      <c r="K73" s="170">
        <v>10</v>
      </c>
      <c r="L73" s="191"/>
      <c r="N73" s="159"/>
      <c r="O73" s="160"/>
      <c r="P73" s="76"/>
      <c r="Q73" s="76"/>
      <c r="R73" s="76"/>
    </row>
    <row r="74" spans="2:18" ht="15" customHeight="1">
      <c r="B74" s="384">
        <f>+B72+1</f>
        <v>34</v>
      </c>
      <c r="C74" s="196" t="s">
        <v>267</v>
      </c>
      <c r="D74" s="197">
        <f t="shared" si="2"/>
        <v>41506</v>
      </c>
      <c r="E74" s="162">
        <v>42</v>
      </c>
      <c r="F74" s="162">
        <v>11</v>
      </c>
      <c r="G74" s="162">
        <v>50</v>
      </c>
      <c r="H74" s="162">
        <v>49</v>
      </c>
      <c r="I74" s="162">
        <v>5</v>
      </c>
      <c r="J74" s="163">
        <v>8</v>
      </c>
      <c r="K74" s="164">
        <v>11</v>
      </c>
      <c r="L74" s="190"/>
      <c r="N74" s="159"/>
      <c r="O74" s="160"/>
      <c r="P74" s="76"/>
      <c r="Q74" s="76"/>
      <c r="R74" s="76"/>
    </row>
    <row r="75" spans="2:18" ht="15" customHeight="1">
      <c r="B75" s="385"/>
      <c r="C75" s="200" t="s">
        <v>268</v>
      </c>
      <c r="D75" s="201">
        <f t="shared" si="2"/>
        <v>41509</v>
      </c>
      <c r="E75" s="168">
        <v>30</v>
      </c>
      <c r="F75" s="168">
        <v>37</v>
      </c>
      <c r="G75" s="168">
        <v>26</v>
      </c>
      <c r="H75" s="168">
        <v>6</v>
      </c>
      <c r="I75" s="168">
        <v>1</v>
      </c>
      <c r="J75" s="169">
        <v>8</v>
      </c>
      <c r="K75" s="170">
        <v>5</v>
      </c>
      <c r="L75" s="191"/>
      <c r="N75" s="159"/>
      <c r="O75" s="160"/>
      <c r="P75" s="76"/>
      <c r="Q75" s="76"/>
      <c r="R75" s="76"/>
    </row>
    <row r="76" spans="2:12" ht="15" customHeight="1">
      <c r="B76" s="384">
        <f>+B74+1</f>
        <v>35</v>
      </c>
      <c r="C76" s="196" t="s">
        <v>269</v>
      </c>
      <c r="D76" s="197">
        <f t="shared" si="2"/>
        <v>41513</v>
      </c>
      <c r="E76" s="162">
        <v>7</v>
      </c>
      <c r="F76" s="162">
        <v>40</v>
      </c>
      <c r="G76" s="162">
        <v>38</v>
      </c>
      <c r="H76" s="162">
        <v>43</v>
      </c>
      <c r="I76" s="162">
        <v>30</v>
      </c>
      <c r="J76" s="163">
        <v>6</v>
      </c>
      <c r="K76" s="164">
        <v>2</v>
      </c>
      <c r="L76" s="190"/>
    </row>
    <row r="77" spans="2:12" ht="15" customHeight="1">
      <c r="B77" s="385"/>
      <c r="C77" s="200" t="s">
        <v>270</v>
      </c>
      <c r="D77" s="208">
        <f t="shared" si="2"/>
        <v>41516</v>
      </c>
      <c r="E77" s="168">
        <v>45</v>
      </c>
      <c r="F77" s="168">
        <v>25</v>
      </c>
      <c r="G77" s="168">
        <v>17</v>
      </c>
      <c r="H77" s="168">
        <v>36</v>
      </c>
      <c r="I77" s="168">
        <v>2</v>
      </c>
      <c r="J77" s="169">
        <v>5</v>
      </c>
      <c r="K77" s="170">
        <v>9</v>
      </c>
      <c r="L77" s="191"/>
    </row>
    <row r="78" spans="2:12" ht="15" customHeight="1">
      <c r="B78" s="384">
        <f>+B76+1</f>
        <v>36</v>
      </c>
      <c r="C78" s="196" t="s">
        <v>271</v>
      </c>
      <c r="D78" s="197">
        <f aca="true" t="shared" si="3" ref="D78:D111">+D76+7</f>
        <v>41520</v>
      </c>
      <c r="E78" s="162">
        <v>5</v>
      </c>
      <c r="F78" s="162">
        <v>18</v>
      </c>
      <c r="G78" s="162">
        <v>16</v>
      </c>
      <c r="H78" s="162">
        <v>42</v>
      </c>
      <c r="I78" s="162">
        <v>9</v>
      </c>
      <c r="J78" s="163">
        <v>7</v>
      </c>
      <c r="K78" s="164">
        <v>9</v>
      </c>
      <c r="L78" s="190"/>
    </row>
    <row r="79" spans="2:12" ht="15" customHeight="1">
      <c r="B79" s="385"/>
      <c r="C79" s="200" t="s">
        <v>272</v>
      </c>
      <c r="D79" s="201">
        <f t="shared" si="3"/>
        <v>41523</v>
      </c>
      <c r="E79" s="168">
        <v>25</v>
      </c>
      <c r="F79" s="168">
        <v>11</v>
      </c>
      <c r="G79" s="168">
        <v>32</v>
      </c>
      <c r="H79" s="168">
        <v>23</v>
      </c>
      <c r="I79" s="168">
        <v>37</v>
      </c>
      <c r="J79" s="169">
        <v>7</v>
      </c>
      <c r="K79" s="170">
        <v>4</v>
      </c>
      <c r="L79" s="191"/>
    </row>
    <row r="80" spans="2:12" ht="15" customHeight="1">
      <c r="B80" s="384">
        <f>+B78+1</f>
        <v>37</v>
      </c>
      <c r="C80" s="196" t="s">
        <v>273</v>
      </c>
      <c r="D80" s="197">
        <f t="shared" si="3"/>
        <v>41527</v>
      </c>
      <c r="E80" s="162">
        <v>7</v>
      </c>
      <c r="F80" s="162">
        <v>28</v>
      </c>
      <c r="G80" s="162">
        <v>30</v>
      </c>
      <c r="H80" s="162">
        <v>14</v>
      </c>
      <c r="I80" s="162">
        <v>11</v>
      </c>
      <c r="J80" s="163">
        <v>2</v>
      </c>
      <c r="K80" s="164">
        <v>10</v>
      </c>
      <c r="L80" s="190"/>
    </row>
    <row r="81" spans="2:12" ht="15" customHeight="1">
      <c r="B81" s="385"/>
      <c r="C81" s="200" t="s">
        <v>274</v>
      </c>
      <c r="D81" s="201">
        <f t="shared" si="3"/>
        <v>41530</v>
      </c>
      <c r="E81" s="168">
        <v>14</v>
      </c>
      <c r="F81" s="168">
        <v>27</v>
      </c>
      <c r="G81" s="168">
        <v>6</v>
      </c>
      <c r="H81" s="168">
        <v>4</v>
      </c>
      <c r="I81" s="168">
        <v>33</v>
      </c>
      <c r="J81" s="169">
        <v>10</v>
      </c>
      <c r="K81" s="170">
        <v>5</v>
      </c>
      <c r="L81" s="191"/>
    </row>
    <row r="82" spans="2:12" ht="15" customHeight="1">
      <c r="B82" s="384">
        <f>+B80+1</f>
        <v>38</v>
      </c>
      <c r="C82" s="196" t="s">
        <v>275</v>
      </c>
      <c r="D82" s="197">
        <f t="shared" si="3"/>
        <v>41534</v>
      </c>
      <c r="E82" s="162">
        <v>44</v>
      </c>
      <c r="F82" s="162">
        <v>17</v>
      </c>
      <c r="G82" s="162">
        <v>21</v>
      </c>
      <c r="H82" s="162">
        <v>42</v>
      </c>
      <c r="I82" s="162">
        <v>13</v>
      </c>
      <c r="J82" s="163">
        <v>11</v>
      </c>
      <c r="K82" s="164">
        <v>9</v>
      </c>
      <c r="L82" s="190"/>
    </row>
    <row r="83" spans="2:12" ht="15" customHeight="1">
      <c r="B83" s="385"/>
      <c r="C83" s="200" t="s">
        <v>276</v>
      </c>
      <c r="D83" s="201">
        <f t="shared" si="3"/>
        <v>41537</v>
      </c>
      <c r="E83" s="168">
        <v>5</v>
      </c>
      <c r="F83" s="168">
        <v>11</v>
      </c>
      <c r="G83" s="168">
        <v>38</v>
      </c>
      <c r="H83" s="168">
        <v>35</v>
      </c>
      <c r="I83" s="168">
        <v>45</v>
      </c>
      <c r="J83" s="169">
        <v>2</v>
      </c>
      <c r="K83" s="170">
        <v>3</v>
      </c>
      <c r="L83" s="191"/>
    </row>
    <row r="84" spans="2:12" ht="15" customHeight="1">
      <c r="B84" s="384">
        <f>+B82+1</f>
        <v>39</v>
      </c>
      <c r="C84" s="196" t="s">
        <v>277</v>
      </c>
      <c r="D84" s="197">
        <f t="shared" si="3"/>
        <v>41541</v>
      </c>
      <c r="E84" s="162">
        <v>43</v>
      </c>
      <c r="F84" s="162">
        <v>20</v>
      </c>
      <c r="G84" s="162">
        <v>10</v>
      </c>
      <c r="H84" s="162">
        <v>28</v>
      </c>
      <c r="I84" s="162">
        <v>26</v>
      </c>
      <c r="J84" s="163">
        <v>9</v>
      </c>
      <c r="K84" s="164">
        <v>11</v>
      </c>
      <c r="L84" s="190"/>
    </row>
    <row r="85" spans="2:12" ht="15" customHeight="1">
      <c r="B85" s="385"/>
      <c r="C85" s="200" t="s">
        <v>278</v>
      </c>
      <c r="D85" s="201">
        <f t="shared" si="3"/>
        <v>41544</v>
      </c>
      <c r="E85" s="168">
        <v>41</v>
      </c>
      <c r="F85" s="168">
        <v>15</v>
      </c>
      <c r="G85" s="168">
        <v>11</v>
      </c>
      <c r="H85" s="168">
        <v>38</v>
      </c>
      <c r="I85" s="168">
        <v>43</v>
      </c>
      <c r="J85" s="169">
        <v>6</v>
      </c>
      <c r="K85" s="170">
        <v>2</v>
      </c>
      <c r="L85" s="191"/>
    </row>
    <row r="86" spans="2:12" ht="15" customHeight="1">
      <c r="B86" s="384">
        <f>+B84+1</f>
        <v>40</v>
      </c>
      <c r="C86" s="196" t="s">
        <v>279</v>
      </c>
      <c r="D86" s="197">
        <f t="shared" si="3"/>
        <v>41548</v>
      </c>
      <c r="E86" s="162">
        <v>19</v>
      </c>
      <c r="F86" s="162">
        <v>44</v>
      </c>
      <c r="G86" s="162">
        <v>48</v>
      </c>
      <c r="H86" s="162">
        <v>25</v>
      </c>
      <c r="I86" s="162">
        <v>23</v>
      </c>
      <c r="J86" s="163">
        <v>9</v>
      </c>
      <c r="K86" s="164">
        <v>8</v>
      </c>
      <c r="L86" s="190"/>
    </row>
    <row r="87" spans="2:12" ht="15" customHeight="1">
      <c r="B87" s="385"/>
      <c r="C87" s="200" t="s">
        <v>280</v>
      </c>
      <c r="D87" s="201">
        <f t="shared" si="3"/>
        <v>41551</v>
      </c>
      <c r="E87" s="168">
        <v>50</v>
      </c>
      <c r="F87" s="168">
        <v>35</v>
      </c>
      <c r="G87" s="168">
        <v>6</v>
      </c>
      <c r="H87" s="168">
        <v>24</v>
      </c>
      <c r="I87" s="168">
        <v>20</v>
      </c>
      <c r="J87" s="169">
        <v>5</v>
      </c>
      <c r="K87" s="170">
        <v>10</v>
      </c>
      <c r="L87" s="191"/>
    </row>
    <row r="88" spans="2:12" ht="15" customHeight="1">
      <c r="B88" s="384">
        <f>+B86+1</f>
        <v>41</v>
      </c>
      <c r="C88" s="196" t="s">
        <v>281</v>
      </c>
      <c r="D88" s="197">
        <f t="shared" si="3"/>
        <v>41555</v>
      </c>
      <c r="E88" s="162">
        <v>23</v>
      </c>
      <c r="F88" s="162">
        <v>24</v>
      </c>
      <c r="G88" s="162">
        <v>33</v>
      </c>
      <c r="H88" s="162">
        <v>42</v>
      </c>
      <c r="I88" s="162">
        <v>26</v>
      </c>
      <c r="J88" s="163">
        <v>5</v>
      </c>
      <c r="K88" s="164">
        <v>3</v>
      </c>
      <c r="L88" s="190"/>
    </row>
    <row r="89" spans="2:12" ht="15" customHeight="1">
      <c r="B89" s="385"/>
      <c r="C89" s="200" t="s">
        <v>282</v>
      </c>
      <c r="D89" s="201">
        <f t="shared" si="3"/>
        <v>41558</v>
      </c>
      <c r="E89" s="168">
        <v>6</v>
      </c>
      <c r="F89" s="168">
        <v>17</v>
      </c>
      <c r="G89" s="168">
        <v>23</v>
      </c>
      <c r="H89" s="168">
        <v>12</v>
      </c>
      <c r="I89" s="168">
        <v>43</v>
      </c>
      <c r="J89" s="169">
        <v>5</v>
      </c>
      <c r="K89" s="170">
        <v>9</v>
      </c>
      <c r="L89" s="191"/>
    </row>
    <row r="90" spans="2:12" ht="15" customHeight="1">
      <c r="B90" s="384">
        <f>+B88+1</f>
        <v>42</v>
      </c>
      <c r="C90" s="196" t="s">
        <v>283</v>
      </c>
      <c r="D90" s="197">
        <f t="shared" si="3"/>
        <v>41562</v>
      </c>
      <c r="E90" s="162">
        <v>39</v>
      </c>
      <c r="F90" s="162">
        <v>18</v>
      </c>
      <c r="G90" s="162">
        <v>27</v>
      </c>
      <c r="H90" s="162">
        <v>43</v>
      </c>
      <c r="I90" s="162">
        <v>47</v>
      </c>
      <c r="J90" s="163">
        <v>7</v>
      </c>
      <c r="K90" s="164">
        <v>4</v>
      </c>
      <c r="L90" s="190"/>
    </row>
    <row r="91" spans="2:12" ht="15" customHeight="1">
      <c r="B91" s="385"/>
      <c r="C91" s="200" t="s">
        <v>284</v>
      </c>
      <c r="D91" s="201">
        <f t="shared" si="3"/>
        <v>41565</v>
      </c>
      <c r="E91" s="168">
        <v>25</v>
      </c>
      <c r="F91" s="168">
        <v>36</v>
      </c>
      <c r="G91" s="168">
        <v>47</v>
      </c>
      <c r="H91" s="168">
        <v>46</v>
      </c>
      <c r="I91" s="168">
        <v>5</v>
      </c>
      <c r="J91" s="169">
        <v>2</v>
      </c>
      <c r="K91" s="170">
        <v>6</v>
      </c>
      <c r="L91" s="191"/>
    </row>
    <row r="92" spans="2:12" ht="15" customHeight="1">
      <c r="B92" s="384">
        <f>+B90+1</f>
        <v>43</v>
      </c>
      <c r="C92" s="196" t="s">
        <v>285</v>
      </c>
      <c r="D92" s="197">
        <f t="shared" si="3"/>
        <v>41569</v>
      </c>
      <c r="E92" s="162">
        <v>39</v>
      </c>
      <c r="F92" s="162">
        <v>33</v>
      </c>
      <c r="G92" s="162">
        <v>29</v>
      </c>
      <c r="H92" s="162">
        <v>44</v>
      </c>
      <c r="I92" s="162">
        <v>41</v>
      </c>
      <c r="J92" s="163">
        <v>9</v>
      </c>
      <c r="K92" s="164">
        <v>11</v>
      </c>
      <c r="L92" s="190"/>
    </row>
    <row r="93" spans="2:12" ht="15" customHeight="1">
      <c r="B93" s="385"/>
      <c r="C93" s="207" t="s">
        <v>286</v>
      </c>
      <c r="D93" s="201">
        <f t="shared" si="3"/>
        <v>41572</v>
      </c>
      <c r="E93" s="168">
        <v>2</v>
      </c>
      <c r="F93" s="168">
        <v>31</v>
      </c>
      <c r="G93" s="168">
        <v>38</v>
      </c>
      <c r="H93" s="168">
        <v>3</v>
      </c>
      <c r="I93" s="168">
        <v>10</v>
      </c>
      <c r="J93" s="169">
        <v>6</v>
      </c>
      <c r="K93" s="170">
        <v>10</v>
      </c>
      <c r="L93" s="191"/>
    </row>
    <row r="94" spans="2:12" ht="15" customHeight="1">
      <c r="B94" s="384">
        <f>+B92+1</f>
        <v>44</v>
      </c>
      <c r="C94" s="196" t="s">
        <v>305</v>
      </c>
      <c r="D94" s="197">
        <f t="shared" si="3"/>
        <v>41576</v>
      </c>
      <c r="E94" s="162">
        <v>32</v>
      </c>
      <c r="F94" s="162">
        <v>9</v>
      </c>
      <c r="G94" s="162">
        <v>10</v>
      </c>
      <c r="H94" s="162">
        <v>30</v>
      </c>
      <c r="I94" s="162">
        <v>37</v>
      </c>
      <c r="J94" s="163">
        <v>6</v>
      </c>
      <c r="K94" s="164">
        <v>2</v>
      </c>
      <c r="L94" s="190"/>
    </row>
    <row r="95" spans="2:12" ht="15" customHeight="1">
      <c r="B95" s="385"/>
      <c r="C95" s="200" t="s">
        <v>306</v>
      </c>
      <c r="D95" s="201">
        <f t="shared" si="3"/>
        <v>41579</v>
      </c>
      <c r="E95" s="168">
        <v>19</v>
      </c>
      <c r="F95" s="168">
        <v>33</v>
      </c>
      <c r="G95" s="168">
        <v>29</v>
      </c>
      <c r="H95" s="168">
        <v>30</v>
      </c>
      <c r="I95" s="168">
        <v>7</v>
      </c>
      <c r="J95" s="169">
        <v>3</v>
      </c>
      <c r="K95" s="170">
        <v>8</v>
      </c>
      <c r="L95" s="191"/>
    </row>
    <row r="96" spans="2:12" ht="15" customHeight="1">
      <c r="B96" s="384">
        <f>+B94+1</f>
        <v>45</v>
      </c>
      <c r="C96" s="196" t="s">
        <v>307</v>
      </c>
      <c r="D96" s="197">
        <f t="shared" si="3"/>
        <v>41583</v>
      </c>
      <c r="E96" s="162">
        <v>35</v>
      </c>
      <c r="F96" s="162">
        <v>38</v>
      </c>
      <c r="G96" s="162">
        <v>12</v>
      </c>
      <c r="H96" s="162">
        <v>13</v>
      </c>
      <c r="I96" s="162">
        <v>6</v>
      </c>
      <c r="J96" s="163">
        <v>2</v>
      </c>
      <c r="K96" s="164">
        <v>3</v>
      </c>
      <c r="L96" s="190"/>
    </row>
    <row r="97" spans="2:12" ht="15" customHeight="1">
      <c r="B97" s="385"/>
      <c r="C97" s="200" t="s">
        <v>308</v>
      </c>
      <c r="D97" s="201">
        <f t="shared" si="3"/>
        <v>41586</v>
      </c>
      <c r="E97" s="168">
        <v>35</v>
      </c>
      <c r="F97" s="168">
        <v>20</v>
      </c>
      <c r="G97" s="168">
        <v>42</v>
      </c>
      <c r="H97" s="168">
        <v>43</v>
      </c>
      <c r="I97" s="168">
        <v>28</v>
      </c>
      <c r="J97" s="169">
        <v>8</v>
      </c>
      <c r="K97" s="170">
        <v>10</v>
      </c>
      <c r="L97" s="191"/>
    </row>
    <row r="98" spans="2:12" ht="15" customHeight="1">
      <c r="B98" s="384">
        <f>+B96+1</f>
        <v>46</v>
      </c>
      <c r="C98" s="196" t="s">
        <v>309</v>
      </c>
      <c r="D98" s="197">
        <f t="shared" si="3"/>
        <v>41590</v>
      </c>
      <c r="E98" s="162">
        <v>29</v>
      </c>
      <c r="F98" s="162">
        <v>48</v>
      </c>
      <c r="G98" s="162">
        <v>40</v>
      </c>
      <c r="H98" s="162">
        <v>37</v>
      </c>
      <c r="I98" s="162">
        <v>14</v>
      </c>
      <c r="J98" s="163">
        <v>11</v>
      </c>
      <c r="K98" s="164">
        <v>2</v>
      </c>
      <c r="L98" s="190"/>
    </row>
    <row r="99" spans="2:12" ht="15" customHeight="1">
      <c r="B99" s="385"/>
      <c r="C99" s="200" t="s">
        <v>310</v>
      </c>
      <c r="D99" s="201">
        <f t="shared" si="3"/>
        <v>41593</v>
      </c>
      <c r="E99" s="168">
        <v>13</v>
      </c>
      <c r="F99" s="168">
        <v>42</v>
      </c>
      <c r="G99" s="168">
        <v>3</v>
      </c>
      <c r="H99" s="168">
        <v>15</v>
      </c>
      <c r="I99" s="168">
        <v>29</v>
      </c>
      <c r="J99" s="169">
        <v>4</v>
      </c>
      <c r="K99" s="170">
        <v>1</v>
      </c>
      <c r="L99" s="191"/>
    </row>
    <row r="100" spans="2:12" ht="15" customHeight="1">
      <c r="B100" s="384">
        <f>+B98+1</f>
        <v>47</v>
      </c>
      <c r="C100" s="196" t="s">
        <v>311</v>
      </c>
      <c r="D100" s="197">
        <f t="shared" si="3"/>
        <v>41597</v>
      </c>
      <c r="E100" s="162">
        <v>45</v>
      </c>
      <c r="F100" s="162">
        <v>14</v>
      </c>
      <c r="G100" s="162">
        <v>19</v>
      </c>
      <c r="H100" s="162">
        <v>36</v>
      </c>
      <c r="I100" s="162">
        <v>15</v>
      </c>
      <c r="J100" s="163">
        <v>1</v>
      </c>
      <c r="K100" s="164">
        <v>10</v>
      </c>
      <c r="L100" s="190"/>
    </row>
    <row r="101" spans="2:12" ht="15" customHeight="1">
      <c r="B101" s="385"/>
      <c r="C101" s="200" t="s">
        <v>312</v>
      </c>
      <c r="D101" s="201">
        <f t="shared" si="3"/>
        <v>41600</v>
      </c>
      <c r="E101" s="168">
        <v>40</v>
      </c>
      <c r="F101" s="168">
        <v>26</v>
      </c>
      <c r="G101" s="168">
        <v>13</v>
      </c>
      <c r="H101" s="168">
        <v>25</v>
      </c>
      <c r="I101" s="168">
        <v>50</v>
      </c>
      <c r="J101" s="169">
        <v>8</v>
      </c>
      <c r="K101" s="170">
        <v>9</v>
      </c>
      <c r="L101" s="191"/>
    </row>
    <row r="102" spans="2:12" ht="15" customHeight="1">
      <c r="B102" s="384">
        <f>+B100+1</f>
        <v>48</v>
      </c>
      <c r="C102" s="196" t="s">
        <v>313</v>
      </c>
      <c r="D102" s="197">
        <f t="shared" si="3"/>
        <v>41604</v>
      </c>
      <c r="E102" s="162">
        <v>44</v>
      </c>
      <c r="F102" s="162">
        <v>27</v>
      </c>
      <c r="G102" s="162">
        <v>23</v>
      </c>
      <c r="H102" s="162">
        <v>42</v>
      </c>
      <c r="I102" s="162">
        <v>19</v>
      </c>
      <c r="J102" s="163">
        <v>5</v>
      </c>
      <c r="K102" s="164">
        <v>3</v>
      </c>
      <c r="L102" s="190"/>
    </row>
    <row r="103" spans="2:12" ht="15" customHeight="1">
      <c r="B103" s="385"/>
      <c r="C103" s="200" t="s">
        <v>314</v>
      </c>
      <c r="D103" s="201">
        <f t="shared" si="3"/>
        <v>41607</v>
      </c>
      <c r="E103" s="168">
        <v>10</v>
      </c>
      <c r="F103" s="168">
        <v>23</v>
      </c>
      <c r="G103" s="168">
        <v>7</v>
      </c>
      <c r="H103" s="168">
        <v>2</v>
      </c>
      <c r="I103" s="168">
        <v>43</v>
      </c>
      <c r="J103" s="169">
        <v>4</v>
      </c>
      <c r="K103" s="170">
        <v>7</v>
      </c>
      <c r="L103" s="191"/>
    </row>
    <row r="104" spans="2:12" ht="15" customHeight="1">
      <c r="B104" s="384">
        <f>+B102+1</f>
        <v>49</v>
      </c>
      <c r="C104" s="196" t="s">
        <v>315</v>
      </c>
      <c r="D104" s="197">
        <f t="shared" si="3"/>
        <v>41611</v>
      </c>
      <c r="E104" s="162">
        <v>32</v>
      </c>
      <c r="F104" s="162">
        <v>6</v>
      </c>
      <c r="G104" s="162">
        <v>29</v>
      </c>
      <c r="H104" s="162">
        <v>15</v>
      </c>
      <c r="I104" s="162">
        <v>13</v>
      </c>
      <c r="J104" s="163">
        <v>2</v>
      </c>
      <c r="K104" s="164">
        <v>9</v>
      </c>
      <c r="L104" s="190"/>
    </row>
    <row r="105" spans="2:12" ht="15" customHeight="1">
      <c r="B105" s="385"/>
      <c r="C105" s="200" t="s">
        <v>316</v>
      </c>
      <c r="D105" s="201">
        <f t="shared" si="3"/>
        <v>41614</v>
      </c>
      <c r="E105" s="168">
        <v>18</v>
      </c>
      <c r="F105" s="168">
        <v>31</v>
      </c>
      <c r="G105" s="168">
        <v>36</v>
      </c>
      <c r="H105" s="168">
        <v>2</v>
      </c>
      <c r="I105" s="168">
        <v>1</v>
      </c>
      <c r="J105" s="169">
        <v>7</v>
      </c>
      <c r="K105" s="170">
        <v>10</v>
      </c>
      <c r="L105" s="191"/>
    </row>
    <row r="106" spans="2:12" ht="15" customHeight="1">
      <c r="B106" s="384">
        <f>+B104+1</f>
        <v>50</v>
      </c>
      <c r="C106" s="196" t="s">
        <v>317</v>
      </c>
      <c r="D106" s="197">
        <f t="shared" si="3"/>
        <v>41618</v>
      </c>
      <c r="E106" s="162">
        <v>49</v>
      </c>
      <c r="F106" s="162">
        <v>50</v>
      </c>
      <c r="G106" s="162">
        <v>24</v>
      </c>
      <c r="H106" s="162">
        <v>6</v>
      </c>
      <c r="I106" s="162">
        <v>35</v>
      </c>
      <c r="J106" s="163">
        <v>7</v>
      </c>
      <c r="K106" s="164">
        <v>1</v>
      </c>
      <c r="L106" s="190"/>
    </row>
    <row r="107" spans="2:12" ht="15" customHeight="1">
      <c r="B107" s="385"/>
      <c r="C107" s="200" t="s">
        <v>318</v>
      </c>
      <c r="D107" s="201">
        <f t="shared" si="3"/>
        <v>41621</v>
      </c>
      <c r="E107" s="168">
        <v>24</v>
      </c>
      <c r="F107" s="168">
        <v>22</v>
      </c>
      <c r="G107" s="168">
        <v>23</v>
      </c>
      <c r="H107" s="168">
        <v>1</v>
      </c>
      <c r="I107" s="168">
        <v>31</v>
      </c>
      <c r="J107" s="169">
        <v>6</v>
      </c>
      <c r="K107" s="170">
        <v>11</v>
      </c>
      <c r="L107" s="191"/>
    </row>
    <row r="108" spans="2:12" ht="15" customHeight="1">
      <c r="B108" s="384">
        <f>+B106+1</f>
        <v>51</v>
      </c>
      <c r="C108" s="196" t="s">
        <v>319</v>
      </c>
      <c r="D108" s="197">
        <f t="shared" si="3"/>
        <v>41625</v>
      </c>
      <c r="E108" s="162">
        <v>41</v>
      </c>
      <c r="F108" s="162">
        <v>6</v>
      </c>
      <c r="G108" s="162">
        <v>8</v>
      </c>
      <c r="H108" s="162">
        <v>37</v>
      </c>
      <c r="I108" s="162">
        <v>27</v>
      </c>
      <c r="J108" s="163">
        <v>7</v>
      </c>
      <c r="K108" s="164">
        <v>10</v>
      </c>
      <c r="L108" s="190"/>
    </row>
    <row r="109" spans="2:12" ht="15" customHeight="1">
      <c r="B109" s="385"/>
      <c r="C109" s="200" t="s">
        <v>320</v>
      </c>
      <c r="D109" s="201">
        <f t="shared" si="3"/>
        <v>41628</v>
      </c>
      <c r="E109" s="168">
        <v>13</v>
      </c>
      <c r="F109" s="168">
        <v>22</v>
      </c>
      <c r="G109" s="168">
        <v>17</v>
      </c>
      <c r="H109" s="168">
        <v>43</v>
      </c>
      <c r="I109" s="168">
        <v>12</v>
      </c>
      <c r="J109" s="169">
        <v>10</v>
      </c>
      <c r="K109" s="170">
        <v>3</v>
      </c>
      <c r="L109" s="191"/>
    </row>
    <row r="110" spans="2:12" ht="15" customHeight="1">
      <c r="B110" s="384">
        <f>+B108+1</f>
        <v>52</v>
      </c>
      <c r="C110" s="196" t="s">
        <v>321</v>
      </c>
      <c r="D110" s="197">
        <f t="shared" si="3"/>
        <v>41632</v>
      </c>
      <c r="E110" s="162">
        <v>5</v>
      </c>
      <c r="F110" s="162">
        <v>31</v>
      </c>
      <c r="G110" s="162">
        <v>43</v>
      </c>
      <c r="H110" s="162">
        <v>50</v>
      </c>
      <c r="I110" s="162">
        <v>19</v>
      </c>
      <c r="J110" s="163">
        <v>6</v>
      </c>
      <c r="K110" s="164">
        <v>2</v>
      </c>
      <c r="L110" s="189"/>
    </row>
    <row r="111" spans="2:12" ht="15" customHeight="1" thickBot="1">
      <c r="B111" s="390"/>
      <c r="C111" s="209" t="s">
        <v>322</v>
      </c>
      <c r="D111" s="210">
        <f t="shared" si="3"/>
        <v>41635</v>
      </c>
      <c r="E111" s="174">
        <v>1</v>
      </c>
      <c r="F111" s="175">
        <v>22</v>
      </c>
      <c r="G111" s="175">
        <v>6</v>
      </c>
      <c r="H111" s="175">
        <v>13</v>
      </c>
      <c r="I111" s="175">
        <v>28</v>
      </c>
      <c r="J111" s="176">
        <v>10</v>
      </c>
      <c r="K111" s="177">
        <v>5</v>
      </c>
      <c r="L111" s="192"/>
    </row>
  </sheetData>
  <sheetProtection sheet="1" objects="1" scenarios="1"/>
  <mergeCells count="64">
    <mergeCell ref="B110:B111"/>
    <mergeCell ref="B98:B99"/>
    <mergeCell ref="B100:B101"/>
    <mergeCell ref="B102:B103"/>
    <mergeCell ref="B104:B105"/>
    <mergeCell ref="B106:B107"/>
    <mergeCell ref="B108:B109"/>
    <mergeCell ref="B96:B97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72:B73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48:B49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24:B25"/>
    <mergeCell ref="N6:O6"/>
    <mergeCell ref="Q6:R6"/>
    <mergeCell ref="E7:I7"/>
    <mergeCell ref="B8:B9"/>
    <mergeCell ref="B10:B11"/>
    <mergeCell ref="B12:B13"/>
    <mergeCell ref="J7:K7"/>
    <mergeCell ref="L6:L7"/>
    <mergeCell ref="B14:B15"/>
    <mergeCell ref="B16:B17"/>
    <mergeCell ref="B18:B19"/>
    <mergeCell ref="B20:B21"/>
    <mergeCell ref="B22:B23"/>
    <mergeCell ref="B1:G1"/>
    <mergeCell ref="B3:E3"/>
    <mergeCell ref="B4:K4"/>
    <mergeCell ref="B6:B7"/>
    <mergeCell ref="C6:C7"/>
    <mergeCell ref="D6:D7"/>
    <mergeCell ref="E6:K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1">
      <selection activeCell="B2" sqref="B2"/>
    </sheetView>
  </sheetViews>
  <sheetFormatPr defaultColWidth="12.42187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17.00390625" style="0" customWidth="1"/>
    <col min="13" max="13" width="6.421875" style="0" customWidth="1"/>
    <col min="14" max="14" width="12.421875" style="0" customWidth="1"/>
    <col min="15" max="15" width="13.57421875" style="0" customWidth="1"/>
    <col min="16" max="16" width="5.8515625" style="0" customWidth="1"/>
    <col min="17" max="17" width="10.00390625" style="0" customWidth="1"/>
    <col min="18" max="18" width="9.28125" style="0" customWidth="1"/>
  </cols>
  <sheetData>
    <row r="1" spans="2:12" ht="15.75" thickBot="1">
      <c r="B1" s="352" t="s">
        <v>539</v>
      </c>
      <c r="C1" s="353"/>
      <c r="D1" s="353"/>
      <c r="E1" s="353"/>
      <c r="F1" s="353"/>
      <c r="G1" s="354"/>
      <c r="J1" s="2"/>
      <c r="K1" s="2"/>
      <c r="L1" s="2"/>
    </row>
    <row r="2" spans="3:12" ht="12.75">
      <c r="C2" s="2"/>
      <c r="J2" s="2"/>
      <c r="K2" s="2"/>
      <c r="L2" s="2"/>
    </row>
    <row r="3" spans="2:12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  <c r="L3" s="4"/>
    </row>
    <row r="4" spans="2:18" ht="25.5">
      <c r="B4" s="366" t="s">
        <v>326</v>
      </c>
      <c r="C4" s="366"/>
      <c r="D4" s="366"/>
      <c r="E4" s="366"/>
      <c r="F4" s="366"/>
      <c r="G4" s="366"/>
      <c r="H4" s="366"/>
      <c r="I4" s="366"/>
      <c r="J4" s="366"/>
      <c r="K4" s="366"/>
      <c r="L4" s="193"/>
      <c r="N4" s="74" t="s">
        <v>14</v>
      </c>
      <c r="O4" s="75"/>
      <c r="P4" s="75"/>
      <c r="Q4" s="75"/>
      <c r="R4" s="75"/>
    </row>
    <row r="5" spans="3:18" ht="6.75" customHeight="1" thickBot="1">
      <c r="C5" s="4"/>
      <c r="D5" s="4"/>
      <c r="E5" s="72"/>
      <c r="F5" s="72"/>
      <c r="G5" s="72"/>
      <c r="H5" s="72"/>
      <c r="I5" s="72"/>
      <c r="J5" s="4"/>
      <c r="K5" s="4"/>
      <c r="L5" s="4"/>
      <c r="N5" s="76"/>
      <c r="O5" s="76"/>
      <c r="P5" s="76"/>
      <c r="Q5" s="76"/>
      <c r="R5" s="76"/>
    </row>
    <row r="6" spans="2:18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L6" s="378" t="s">
        <v>325</v>
      </c>
      <c r="N6" s="339" t="s">
        <v>15</v>
      </c>
      <c r="O6" s="340"/>
      <c r="P6" s="76"/>
      <c r="Q6" s="339" t="s">
        <v>5</v>
      </c>
      <c r="R6" s="340"/>
    </row>
    <row r="7" spans="2:18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360" t="s">
        <v>5</v>
      </c>
      <c r="K7" s="363"/>
      <c r="L7" s="379"/>
      <c r="N7" s="77" t="s">
        <v>16</v>
      </c>
      <c r="O7" s="77" t="s">
        <v>17</v>
      </c>
      <c r="P7" s="78"/>
      <c r="Q7" s="77" t="s">
        <v>16</v>
      </c>
      <c r="R7" s="77" t="s">
        <v>17</v>
      </c>
    </row>
    <row r="8" spans="2:18" ht="15" customHeight="1">
      <c r="B8" s="376">
        <v>1</v>
      </c>
      <c r="C8" s="194" t="s">
        <v>327</v>
      </c>
      <c r="D8" s="195">
        <v>41639</v>
      </c>
      <c r="E8" s="161">
        <v>29</v>
      </c>
      <c r="F8" s="162">
        <v>45</v>
      </c>
      <c r="G8" s="162">
        <v>24</v>
      </c>
      <c r="H8" s="162">
        <v>20</v>
      </c>
      <c r="I8" s="162">
        <v>13</v>
      </c>
      <c r="J8" s="214">
        <v>7</v>
      </c>
      <c r="K8" s="164">
        <v>3</v>
      </c>
      <c r="L8" s="188"/>
      <c r="N8" s="79">
        <v>1</v>
      </c>
      <c r="O8" s="80">
        <f>COUNTIF($E$8:$I$111,"1")</f>
        <v>10</v>
      </c>
      <c r="P8" s="76"/>
      <c r="Q8" s="81">
        <v>1</v>
      </c>
      <c r="R8" s="80">
        <f>COUNTIF($J$8:$K$111,"1")</f>
        <v>23</v>
      </c>
    </row>
    <row r="9" spans="2:18" ht="15" customHeight="1">
      <c r="B9" s="377"/>
      <c r="C9" s="196" t="s">
        <v>328</v>
      </c>
      <c r="D9" s="197">
        <f>+D8+3</f>
        <v>41642</v>
      </c>
      <c r="E9" s="162">
        <v>3</v>
      </c>
      <c r="F9" s="162">
        <v>44</v>
      </c>
      <c r="G9" s="162">
        <v>27</v>
      </c>
      <c r="H9" s="162">
        <v>38</v>
      </c>
      <c r="I9" s="162">
        <v>31</v>
      </c>
      <c r="J9" s="215">
        <v>3</v>
      </c>
      <c r="K9" s="164">
        <v>8</v>
      </c>
      <c r="L9" s="189"/>
      <c r="N9" s="82">
        <f aca="true" t="shared" si="0" ref="N9:N25">+N8+1</f>
        <v>2</v>
      </c>
      <c r="O9" s="83">
        <f>COUNTIF($E$8:$I$111,"2")</f>
        <v>8</v>
      </c>
      <c r="P9" s="76"/>
      <c r="Q9" s="82">
        <f aca="true" t="shared" si="1" ref="Q9:Q16">+Q8+1</f>
        <v>2</v>
      </c>
      <c r="R9" s="83">
        <f>COUNTIF($J$8:$K$111,"2")</f>
        <v>18</v>
      </c>
    </row>
    <row r="10" spans="2:18" ht="15" customHeight="1">
      <c r="B10" s="374">
        <f>+B8+1</f>
        <v>2</v>
      </c>
      <c r="C10" s="198" t="s">
        <v>329</v>
      </c>
      <c r="D10" s="199">
        <f>+D8+7</f>
        <v>41646</v>
      </c>
      <c r="E10" s="165">
        <v>2</v>
      </c>
      <c r="F10" s="165">
        <v>45</v>
      </c>
      <c r="G10" s="165">
        <v>20</v>
      </c>
      <c r="H10" s="165">
        <v>27</v>
      </c>
      <c r="I10" s="165">
        <v>33</v>
      </c>
      <c r="J10" s="172">
        <v>6</v>
      </c>
      <c r="K10" s="167">
        <v>10</v>
      </c>
      <c r="L10" s="190"/>
      <c r="N10" s="82">
        <f t="shared" si="0"/>
        <v>3</v>
      </c>
      <c r="O10" s="83">
        <f>COUNTIF($E$8:$I$111,"3")</f>
        <v>14</v>
      </c>
      <c r="P10" s="76"/>
      <c r="Q10" s="82">
        <f t="shared" si="1"/>
        <v>3</v>
      </c>
      <c r="R10" s="83">
        <f>COUNTIF($J$8:$K$111,"3")</f>
        <v>18</v>
      </c>
    </row>
    <row r="11" spans="2:18" ht="15" customHeight="1">
      <c r="B11" s="375"/>
      <c r="C11" s="200" t="s">
        <v>330</v>
      </c>
      <c r="D11" s="201">
        <f>+D9+7</f>
        <v>41649</v>
      </c>
      <c r="E11" s="168">
        <v>1</v>
      </c>
      <c r="F11" s="168">
        <v>27</v>
      </c>
      <c r="G11" s="168">
        <v>2</v>
      </c>
      <c r="H11" s="168">
        <v>11</v>
      </c>
      <c r="I11" s="168">
        <v>29</v>
      </c>
      <c r="J11" s="216">
        <v>10</v>
      </c>
      <c r="K11" s="170">
        <v>1</v>
      </c>
      <c r="L11" s="191"/>
      <c r="N11" s="82">
        <f t="shared" si="0"/>
        <v>4</v>
      </c>
      <c r="O11" s="83">
        <f>COUNTIF($E$8:$I$111,"4")</f>
        <v>14</v>
      </c>
      <c r="P11" s="76"/>
      <c r="Q11" s="82">
        <f t="shared" si="1"/>
        <v>4</v>
      </c>
      <c r="R11" s="83">
        <f>COUNTIF($J$8:$K$111,"4")</f>
        <v>16</v>
      </c>
    </row>
    <row r="12" spans="2:18" ht="15" customHeight="1">
      <c r="B12" s="374">
        <f>+B10+1</f>
        <v>3</v>
      </c>
      <c r="C12" s="198" t="s">
        <v>331</v>
      </c>
      <c r="D12" s="199">
        <f>+D10+7</f>
        <v>41653</v>
      </c>
      <c r="E12" s="165">
        <v>25</v>
      </c>
      <c r="F12" s="165">
        <v>18</v>
      </c>
      <c r="G12" s="165">
        <v>20</v>
      </c>
      <c r="H12" s="165">
        <v>26</v>
      </c>
      <c r="I12" s="165">
        <v>37</v>
      </c>
      <c r="J12" s="172">
        <v>11</v>
      </c>
      <c r="K12" s="167">
        <v>10</v>
      </c>
      <c r="L12" s="190"/>
      <c r="M12" s="70"/>
      <c r="N12" s="82">
        <f t="shared" si="0"/>
        <v>5</v>
      </c>
      <c r="O12" s="83">
        <f>COUNTIF($E$8:$I$111,"5")</f>
        <v>13</v>
      </c>
      <c r="P12" s="76"/>
      <c r="Q12" s="82">
        <f t="shared" si="1"/>
        <v>5</v>
      </c>
      <c r="R12" s="83">
        <f>COUNTIF($J$8:$K$111,"5")</f>
        <v>20</v>
      </c>
    </row>
    <row r="13" spans="2:18" ht="15" customHeight="1">
      <c r="B13" s="375"/>
      <c r="C13" s="200" t="s">
        <v>332</v>
      </c>
      <c r="D13" s="201">
        <f>+D11+7</f>
        <v>41656</v>
      </c>
      <c r="E13" s="168">
        <v>26</v>
      </c>
      <c r="F13" s="168">
        <v>19</v>
      </c>
      <c r="G13" s="168">
        <v>33</v>
      </c>
      <c r="H13" s="168">
        <v>42</v>
      </c>
      <c r="I13" s="168">
        <v>32</v>
      </c>
      <c r="J13" s="216">
        <v>10</v>
      </c>
      <c r="K13" s="170">
        <v>4</v>
      </c>
      <c r="L13" s="191"/>
      <c r="N13" s="82">
        <f t="shared" si="0"/>
        <v>6</v>
      </c>
      <c r="O13" s="83">
        <f>COUNTIF($E$8:$I$111,"6")</f>
        <v>7</v>
      </c>
      <c r="P13" s="76"/>
      <c r="Q13" s="82">
        <f t="shared" si="1"/>
        <v>6</v>
      </c>
      <c r="R13" s="83">
        <f>COUNTIF($J$8:$K$111,"6")</f>
        <v>12</v>
      </c>
    </row>
    <row r="14" spans="2:18" ht="15" customHeight="1">
      <c r="B14" s="374">
        <f>+B12+1</f>
        <v>4</v>
      </c>
      <c r="C14" s="198" t="s">
        <v>333</v>
      </c>
      <c r="D14" s="199">
        <f aca="true" t="shared" si="2" ref="D14:D77">+D12+7</f>
        <v>41660</v>
      </c>
      <c r="E14" s="165">
        <v>4</v>
      </c>
      <c r="F14" s="165">
        <v>42</v>
      </c>
      <c r="G14" s="165">
        <v>35</v>
      </c>
      <c r="H14" s="165">
        <v>48</v>
      </c>
      <c r="I14" s="165">
        <v>12</v>
      </c>
      <c r="J14" s="172">
        <v>5</v>
      </c>
      <c r="K14" s="167">
        <v>8</v>
      </c>
      <c r="L14" s="190"/>
      <c r="N14" s="82">
        <f t="shared" si="0"/>
        <v>7</v>
      </c>
      <c r="O14" s="83">
        <f>COUNTIF($E$8:$I$111,"7")</f>
        <v>11</v>
      </c>
      <c r="P14" s="76"/>
      <c r="Q14" s="82">
        <f t="shared" si="1"/>
        <v>7</v>
      </c>
      <c r="R14" s="83">
        <f>COUNTIF($J$8:$K$111,"7")</f>
        <v>20</v>
      </c>
    </row>
    <row r="15" spans="2:18" ht="15" customHeight="1">
      <c r="B15" s="375"/>
      <c r="C15" s="200" t="s">
        <v>334</v>
      </c>
      <c r="D15" s="201">
        <f t="shared" si="2"/>
        <v>41663</v>
      </c>
      <c r="E15" s="168">
        <v>19</v>
      </c>
      <c r="F15" s="168">
        <v>41</v>
      </c>
      <c r="G15" s="168">
        <v>35</v>
      </c>
      <c r="H15" s="168">
        <v>34</v>
      </c>
      <c r="I15" s="168">
        <v>5</v>
      </c>
      <c r="J15" s="216">
        <v>1</v>
      </c>
      <c r="K15" s="170">
        <v>5</v>
      </c>
      <c r="L15" s="191"/>
      <c r="M15" s="43"/>
      <c r="N15" s="82">
        <f t="shared" si="0"/>
        <v>8</v>
      </c>
      <c r="O15" s="83">
        <f>COUNTIF($E$8:$I$111,"8")</f>
        <v>10</v>
      </c>
      <c r="P15" s="76"/>
      <c r="Q15" s="82">
        <f t="shared" si="1"/>
        <v>8</v>
      </c>
      <c r="R15" s="83">
        <f>COUNTIF($J$8:$K$111,"8")</f>
        <v>20</v>
      </c>
    </row>
    <row r="16" spans="2:18" ht="15" customHeight="1">
      <c r="B16" s="374">
        <f>+B14+1</f>
        <v>5</v>
      </c>
      <c r="C16" s="198" t="s">
        <v>335</v>
      </c>
      <c r="D16" s="199">
        <f t="shared" si="2"/>
        <v>41667</v>
      </c>
      <c r="E16" s="165">
        <v>18</v>
      </c>
      <c r="F16" s="165">
        <v>23</v>
      </c>
      <c r="G16" s="165">
        <v>48</v>
      </c>
      <c r="H16" s="165">
        <v>20</v>
      </c>
      <c r="I16" s="165">
        <v>42</v>
      </c>
      <c r="J16" s="172">
        <v>2</v>
      </c>
      <c r="K16" s="167">
        <v>9</v>
      </c>
      <c r="L16" s="190"/>
      <c r="N16" s="82">
        <f t="shared" si="0"/>
        <v>9</v>
      </c>
      <c r="O16" s="83">
        <f>COUNTIF($E$8:$I$111,"9")</f>
        <v>6</v>
      </c>
      <c r="P16" s="76"/>
      <c r="Q16" s="145">
        <f t="shared" si="1"/>
        <v>9</v>
      </c>
      <c r="R16" s="146">
        <f>COUNTIF($J$8:$K$111,"9")</f>
        <v>19</v>
      </c>
    </row>
    <row r="17" spans="2:18" ht="15" customHeight="1">
      <c r="B17" s="375"/>
      <c r="C17" s="200" t="s">
        <v>336</v>
      </c>
      <c r="D17" s="201">
        <f t="shared" si="2"/>
        <v>41670</v>
      </c>
      <c r="E17" s="168">
        <v>10</v>
      </c>
      <c r="F17" s="168">
        <v>15</v>
      </c>
      <c r="G17" s="168">
        <v>31</v>
      </c>
      <c r="H17" s="168">
        <v>8</v>
      </c>
      <c r="I17" s="168">
        <v>16</v>
      </c>
      <c r="J17" s="216">
        <v>8</v>
      </c>
      <c r="K17" s="170">
        <v>9</v>
      </c>
      <c r="L17" s="191"/>
      <c r="N17" s="82">
        <f t="shared" si="0"/>
        <v>10</v>
      </c>
      <c r="O17" s="83">
        <f>COUNTIF($E$8:$I$111,"10")</f>
        <v>9</v>
      </c>
      <c r="P17" s="76"/>
      <c r="Q17" s="82">
        <f>+Q16+1</f>
        <v>10</v>
      </c>
      <c r="R17" s="83">
        <f>COUNTIF($J$8:$K$111,"10")</f>
        <v>23</v>
      </c>
    </row>
    <row r="18" spans="2:18" ht="15" customHeight="1" thickBot="1">
      <c r="B18" s="374">
        <f>+B16+1</f>
        <v>6</v>
      </c>
      <c r="C18" s="198" t="s">
        <v>337</v>
      </c>
      <c r="D18" s="199">
        <f t="shared" si="2"/>
        <v>41674</v>
      </c>
      <c r="E18" s="165">
        <v>37</v>
      </c>
      <c r="F18" s="165">
        <v>1</v>
      </c>
      <c r="G18" s="165">
        <v>33</v>
      </c>
      <c r="H18" s="165">
        <v>21</v>
      </c>
      <c r="I18" s="165">
        <v>38</v>
      </c>
      <c r="J18" s="172">
        <v>8</v>
      </c>
      <c r="K18" s="167">
        <v>4</v>
      </c>
      <c r="L18" s="190"/>
      <c r="N18" s="82">
        <f t="shared" si="0"/>
        <v>11</v>
      </c>
      <c r="O18" s="83">
        <f>COUNTIF($E$8:$I$111,"11")</f>
        <v>5</v>
      </c>
      <c r="P18" s="76"/>
      <c r="Q18" s="147">
        <f>+Q17+1</f>
        <v>11</v>
      </c>
      <c r="R18" s="148">
        <f>COUNTIF($J$8:$K$111,"11")</f>
        <v>19</v>
      </c>
    </row>
    <row r="19" spans="2:18" ht="15" customHeight="1">
      <c r="B19" s="375"/>
      <c r="C19" s="200" t="s">
        <v>338</v>
      </c>
      <c r="D19" s="201">
        <f t="shared" si="2"/>
        <v>41677</v>
      </c>
      <c r="E19" s="168">
        <v>17</v>
      </c>
      <c r="F19" s="168">
        <v>19</v>
      </c>
      <c r="G19" s="168">
        <v>47</v>
      </c>
      <c r="H19" s="168">
        <v>3</v>
      </c>
      <c r="I19" s="168">
        <v>46</v>
      </c>
      <c r="J19" s="216">
        <v>9</v>
      </c>
      <c r="K19" s="170">
        <v>10</v>
      </c>
      <c r="L19" s="191"/>
      <c r="N19" s="82">
        <f t="shared" si="0"/>
        <v>12</v>
      </c>
      <c r="O19" s="83">
        <f>COUNTIF($E$8:$I$111,"12")</f>
        <v>7</v>
      </c>
      <c r="P19" s="76"/>
      <c r="Q19" s="76"/>
      <c r="R19" s="76"/>
    </row>
    <row r="20" spans="2:18" ht="15" customHeight="1">
      <c r="B20" s="374">
        <f>+B18+1</f>
        <v>7</v>
      </c>
      <c r="C20" s="198" t="s">
        <v>339</v>
      </c>
      <c r="D20" s="199">
        <f t="shared" si="2"/>
        <v>41681</v>
      </c>
      <c r="E20" s="165">
        <v>47</v>
      </c>
      <c r="F20" s="165">
        <v>25</v>
      </c>
      <c r="G20" s="165">
        <v>8</v>
      </c>
      <c r="H20" s="165">
        <v>17</v>
      </c>
      <c r="I20" s="165">
        <v>41</v>
      </c>
      <c r="J20" s="172">
        <v>1</v>
      </c>
      <c r="K20" s="167">
        <v>2</v>
      </c>
      <c r="L20" s="190"/>
      <c r="M20" s="43"/>
      <c r="N20" s="82">
        <f t="shared" si="0"/>
        <v>13</v>
      </c>
      <c r="O20" s="83">
        <f>COUNTIF($E$8:$I$111,"13")</f>
        <v>17</v>
      </c>
      <c r="P20" s="76"/>
      <c r="Q20" s="76"/>
      <c r="R20" s="76"/>
    </row>
    <row r="21" spans="2:18" ht="15" customHeight="1">
      <c r="B21" s="375"/>
      <c r="C21" s="200" t="s">
        <v>340</v>
      </c>
      <c r="D21" s="201">
        <f t="shared" si="2"/>
        <v>41684</v>
      </c>
      <c r="E21" s="168">
        <v>19</v>
      </c>
      <c r="F21" s="168">
        <v>39</v>
      </c>
      <c r="G21" s="168">
        <v>4</v>
      </c>
      <c r="H21" s="168">
        <v>2</v>
      </c>
      <c r="I21" s="168">
        <v>6</v>
      </c>
      <c r="J21" s="216">
        <v>2</v>
      </c>
      <c r="K21" s="170">
        <v>7</v>
      </c>
      <c r="L21" s="191"/>
      <c r="N21" s="82">
        <f t="shared" si="0"/>
        <v>14</v>
      </c>
      <c r="O21" s="83">
        <f>COUNTIF($E$8:$I$111,"14")</f>
        <v>3</v>
      </c>
      <c r="P21" s="76"/>
      <c r="Q21" s="76"/>
      <c r="R21" s="76"/>
    </row>
    <row r="22" spans="2:18" ht="15" customHeight="1">
      <c r="B22" s="374">
        <f>+B20+1</f>
        <v>8</v>
      </c>
      <c r="C22" s="198" t="s">
        <v>341</v>
      </c>
      <c r="D22" s="199">
        <f t="shared" si="2"/>
        <v>41688</v>
      </c>
      <c r="E22" s="165">
        <v>36</v>
      </c>
      <c r="F22" s="165">
        <v>37</v>
      </c>
      <c r="G22" s="165">
        <v>26</v>
      </c>
      <c r="H22" s="165">
        <v>23</v>
      </c>
      <c r="I22" s="165">
        <v>49</v>
      </c>
      <c r="J22" s="172">
        <v>6</v>
      </c>
      <c r="K22" s="167">
        <v>7</v>
      </c>
      <c r="L22" s="190"/>
      <c r="N22" s="82">
        <f t="shared" si="0"/>
        <v>15</v>
      </c>
      <c r="O22" s="83">
        <f>COUNTIF($E$8:$I$111,"15")</f>
        <v>12</v>
      </c>
      <c r="P22" s="76"/>
      <c r="Q22" s="76"/>
      <c r="R22" s="76"/>
    </row>
    <row r="23" spans="2:18" ht="15" customHeight="1">
      <c r="B23" s="375"/>
      <c r="C23" s="200" t="s">
        <v>342</v>
      </c>
      <c r="D23" s="201">
        <f t="shared" si="2"/>
        <v>41691</v>
      </c>
      <c r="E23" s="168">
        <v>28</v>
      </c>
      <c r="F23" s="168">
        <v>13</v>
      </c>
      <c r="G23" s="168">
        <v>17</v>
      </c>
      <c r="H23" s="168">
        <v>30</v>
      </c>
      <c r="I23" s="168">
        <v>32</v>
      </c>
      <c r="J23" s="216">
        <v>5</v>
      </c>
      <c r="K23" s="170">
        <v>7</v>
      </c>
      <c r="L23" s="191"/>
      <c r="N23" s="82">
        <f t="shared" si="0"/>
        <v>16</v>
      </c>
      <c r="O23" s="83">
        <f>COUNTIF($E$8:$I$111,"16")</f>
        <v>5</v>
      </c>
      <c r="P23" s="76"/>
      <c r="Q23" s="76"/>
      <c r="R23" s="76"/>
    </row>
    <row r="24" spans="2:18" ht="15" customHeight="1">
      <c r="B24" s="374">
        <f>+B22+1</f>
        <v>9</v>
      </c>
      <c r="C24" s="198" t="s">
        <v>343</v>
      </c>
      <c r="D24" s="199">
        <f t="shared" si="2"/>
        <v>41695</v>
      </c>
      <c r="E24" s="165">
        <v>42</v>
      </c>
      <c r="F24" s="165">
        <v>21</v>
      </c>
      <c r="G24" s="165">
        <v>25</v>
      </c>
      <c r="H24" s="165">
        <v>28</v>
      </c>
      <c r="I24" s="165">
        <v>35</v>
      </c>
      <c r="J24" s="172">
        <v>6</v>
      </c>
      <c r="K24" s="167">
        <v>4</v>
      </c>
      <c r="L24" s="190"/>
      <c r="N24" s="82">
        <f t="shared" si="0"/>
        <v>17</v>
      </c>
      <c r="O24" s="83">
        <f>COUNTIF($E$8:$I$111,"17")</f>
        <v>9</v>
      </c>
      <c r="P24" s="76"/>
      <c r="Q24" s="76"/>
      <c r="R24" s="76"/>
    </row>
    <row r="25" spans="2:18" ht="15" customHeight="1">
      <c r="B25" s="375"/>
      <c r="C25" s="200" t="s">
        <v>344</v>
      </c>
      <c r="D25" s="201">
        <f t="shared" si="2"/>
        <v>41698</v>
      </c>
      <c r="E25" s="168">
        <v>38</v>
      </c>
      <c r="F25" s="168">
        <v>44</v>
      </c>
      <c r="G25" s="168">
        <v>32</v>
      </c>
      <c r="H25" s="168">
        <v>12</v>
      </c>
      <c r="I25" s="168">
        <v>43</v>
      </c>
      <c r="J25" s="216">
        <v>2</v>
      </c>
      <c r="K25" s="170">
        <v>7</v>
      </c>
      <c r="L25" s="191"/>
      <c r="N25" s="82">
        <f t="shared" si="0"/>
        <v>18</v>
      </c>
      <c r="O25" s="83">
        <f>COUNTIF($E$8:$I$111,"18")</f>
        <v>12</v>
      </c>
      <c r="P25" s="76"/>
      <c r="Q25" s="76"/>
      <c r="R25" s="76"/>
    </row>
    <row r="26" spans="2:18" ht="15" customHeight="1">
      <c r="B26" s="374">
        <f>+B24+1</f>
        <v>10</v>
      </c>
      <c r="C26" s="198" t="s">
        <v>345</v>
      </c>
      <c r="D26" s="199">
        <f t="shared" si="2"/>
        <v>41702</v>
      </c>
      <c r="E26" s="165">
        <v>3</v>
      </c>
      <c r="F26" s="165">
        <v>22</v>
      </c>
      <c r="G26" s="165">
        <v>5</v>
      </c>
      <c r="H26" s="165">
        <v>27</v>
      </c>
      <c r="I26" s="165">
        <v>44</v>
      </c>
      <c r="J26" s="172">
        <v>6</v>
      </c>
      <c r="K26" s="167">
        <v>1</v>
      </c>
      <c r="L26" s="190"/>
      <c r="N26" s="82">
        <v>19</v>
      </c>
      <c r="O26" s="83">
        <f>COUNTIF($E$8:$I$111,"19")</f>
        <v>11</v>
      </c>
      <c r="P26" s="76"/>
      <c r="Q26" s="76"/>
      <c r="R26" s="76"/>
    </row>
    <row r="27" spans="2:18" ht="15" customHeight="1">
      <c r="B27" s="375"/>
      <c r="C27" s="200" t="s">
        <v>346</v>
      </c>
      <c r="D27" s="201">
        <f t="shared" si="2"/>
        <v>41705</v>
      </c>
      <c r="E27" s="168">
        <v>38</v>
      </c>
      <c r="F27" s="168">
        <v>10</v>
      </c>
      <c r="G27" s="168">
        <v>40</v>
      </c>
      <c r="H27" s="168">
        <v>5</v>
      </c>
      <c r="I27" s="168">
        <v>41</v>
      </c>
      <c r="J27" s="216">
        <v>1</v>
      </c>
      <c r="K27" s="170">
        <v>8</v>
      </c>
      <c r="L27" s="191"/>
      <c r="N27" s="82">
        <v>20</v>
      </c>
      <c r="O27" s="83">
        <f>COUNTIF($E$8:$I$111,"20")</f>
        <v>11</v>
      </c>
      <c r="P27" s="76"/>
      <c r="Q27" s="76"/>
      <c r="R27" s="76"/>
    </row>
    <row r="28" spans="2:18" ht="15" customHeight="1">
      <c r="B28" s="374">
        <f>+B26+1</f>
        <v>11</v>
      </c>
      <c r="C28" s="198" t="s">
        <v>347</v>
      </c>
      <c r="D28" s="199">
        <f t="shared" si="2"/>
        <v>41709</v>
      </c>
      <c r="E28" s="165">
        <v>1</v>
      </c>
      <c r="F28" s="165">
        <v>4</v>
      </c>
      <c r="G28" s="165">
        <v>44</v>
      </c>
      <c r="H28" s="165">
        <v>33</v>
      </c>
      <c r="I28" s="165">
        <v>23</v>
      </c>
      <c r="J28" s="172">
        <v>8</v>
      </c>
      <c r="K28" s="167">
        <v>7</v>
      </c>
      <c r="L28" s="190"/>
      <c r="N28" s="82">
        <v>21</v>
      </c>
      <c r="O28" s="83">
        <f>COUNTIF($E$8:$I$111,"21")</f>
        <v>13</v>
      </c>
      <c r="P28" s="76"/>
      <c r="Q28" s="76"/>
      <c r="R28" s="76"/>
    </row>
    <row r="29" spans="2:18" ht="15" customHeight="1">
      <c r="B29" s="375"/>
      <c r="C29" s="200" t="s">
        <v>348</v>
      </c>
      <c r="D29" s="201">
        <f t="shared" si="2"/>
        <v>41712</v>
      </c>
      <c r="E29" s="168">
        <v>30</v>
      </c>
      <c r="F29" s="168">
        <v>24</v>
      </c>
      <c r="G29" s="168">
        <v>6</v>
      </c>
      <c r="H29" s="168">
        <v>27</v>
      </c>
      <c r="I29" s="168">
        <v>25</v>
      </c>
      <c r="J29" s="216">
        <v>9</v>
      </c>
      <c r="K29" s="170">
        <v>5</v>
      </c>
      <c r="L29" s="191"/>
      <c r="N29" s="82">
        <v>22</v>
      </c>
      <c r="O29" s="83">
        <f>COUNTIF($E$8:$I$111,"22")</f>
        <v>7</v>
      </c>
      <c r="P29" s="76"/>
      <c r="Q29" s="76"/>
      <c r="R29" s="76"/>
    </row>
    <row r="30" spans="2:18" ht="15" customHeight="1">
      <c r="B30" s="374">
        <f>+B28+1</f>
        <v>12</v>
      </c>
      <c r="C30" s="198" t="s">
        <v>349</v>
      </c>
      <c r="D30" s="199">
        <f t="shared" si="2"/>
        <v>41716</v>
      </c>
      <c r="E30" s="165">
        <v>27</v>
      </c>
      <c r="F30" s="165">
        <v>36</v>
      </c>
      <c r="G30" s="165">
        <v>34</v>
      </c>
      <c r="H30" s="165">
        <v>8</v>
      </c>
      <c r="I30" s="165">
        <v>39</v>
      </c>
      <c r="J30" s="172">
        <v>5</v>
      </c>
      <c r="K30" s="167">
        <v>10</v>
      </c>
      <c r="L30" s="190"/>
      <c r="N30" s="82">
        <v>23</v>
      </c>
      <c r="O30" s="83">
        <f>COUNTIF($E$8:$I$111,"23")</f>
        <v>12</v>
      </c>
      <c r="P30" s="76"/>
      <c r="Q30" s="76"/>
      <c r="R30" s="76"/>
    </row>
    <row r="31" spans="2:18" ht="15" customHeight="1">
      <c r="B31" s="375"/>
      <c r="C31" s="200" t="s">
        <v>350</v>
      </c>
      <c r="D31" s="201">
        <f t="shared" si="2"/>
        <v>41719</v>
      </c>
      <c r="E31" s="168">
        <v>37</v>
      </c>
      <c r="F31" s="168">
        <v>7</v>
      </c>
      <c r="G31" s="168">
        <v>39</v>
      </c>
      <c r="H31" s="168">
        <v>30</v>
      </c>
      <c r="I31" s="168">
        <v>42</v>
      </c>
      <c r="J31" s="216">
        <v>7</v>
      </c>
      <c r="K31" s="170">
        <v>5</v>
      </c>
      <c r="L31" s="191"/>
      <c r="N31" s="82">
        <v>24</v>
      </c>
      <c r="O31" s="83">
        <f>COUNTIF($E$8:$I$111,"24")</f>
        <v>12</v>
      </c>
      <c r="P31" s="76"/>
      <c r="Q31" s="76"/>
      <c r="R31" s="76"/>
    </row>
    <row r="32" spans="2:18" ht="15" customHeight="1">
      <c r="B32" s="374">
        <f>+B30+1</f>
        <v>13</v>
      </c>
      <c r="C32" s="198" t="s">
        <v>351</v>
      </c>
      <c r="D32" s="199">
        <f t="shared" si="2"/>
        <v>41723</v>
      </c>
      <c r="E32" s="165">
        <v>28</v>
      </c>
      <c r="F32" s="165">
        <v>50</v>
      </c>
      <c r="G32" s="165">
        <v>26</v>
      </c>
      <c r="H32" s="165">
        <v>7</v>
      </c>
      <c r="I32" s="165">
        <v>20</v>
      </c>
      <c r="J32" s="172">
        <v>8</v>
      </c>
      <c r="K32" s="167">
        <v>2</v>
      </c>
      <c r="L32" s="190"/>
      <c r="N32" s="82">
        <v>25</v>
      </c>
      <c r="O32" s="83">
        <f>COUNTIF($E$8:$I$111,"25")</f>
        <v>14</v>
      </c>
      <c r="P32" s="76"/>
      <c r="Q32" s="76"/>
      <c r="R32" s="76"/>
    </row>
    <row r="33" spans="2:18" ht="15" customHeight="1">
      <c r="B33" s="375"/>
      <c r="C33" s="200" t="s">
        <v>352</v>
      </c>
      <c r="D33" s="201">
        <f t="shared" si="2"/>
        <v>41726</v>
      </c>
      <c r="E33" s="168">
        <v>3</v>
      </c>
      <c r="F33" s="168">
        <v>43</v>
      </c>
      <c r="G33" s="168">
        <v>19</v>
      </c>
      <c r="H33" s="168">
        <v>28</v>
      </c>
      <c r="I33" s="168">
        <v>4</v>
      </c>
      <c r="J33" s="216">
        <v>3</v>
      </c>
      <c r="K33" s="170">
        <v>7</v>
      </c>
      <c r="L33" s="191"/>
      <c r="N33" s="82">
        <v>26</v>
      </c>
      <c r="O33" s="83">
        <f>COUNTIF($E$8:$I$111,"26")</f>
        <v>14</v>
      </c>
      <c r="P33" s="76"/>
      <c r="Q33" s="76"/>
      <c r="R33" s="76"/>
    </row>
    <row r="34" spans="2:18" ht="15" customHeight="1">
      <c r="B34" s="374">
        <f>+B32+1</f>
        <v>14</v>
      </c>
      <c r="C34" s="198" t="s">
        <v>353</v>
      </c>
      <c r="D34" s="199">
        <f t="shared" si="2"/>
        <v>41730</v>
      </c>
      <c r="E34" s="165">
        <v>44</v>
      </c>
      <c r="F34" s="165">
        <v>38</v>
      </c>
      <c r="G34" s="165">
        <v>18</v>
      </c>
      <c r="H34" s="165">
        <v>16</v>
      </c>
      <c r="I34" s="165">
        <v>26</v>
      </c>
      <c r="J34" s="172">
        <v>10</v>
      </c>
      <c r="K34" s="167">
        <v>8</v>
      </c>
      <c r="L34" s="190"/>
      <c r="N34" s="82">
        <v>27</v>
      </c>
      <c r="O34" s="83">
        <f>COUNTIF($E$8:$I$111,"27")</f>
        <v>13</v>
      </c>
      <c r="P34" s="76"/>
      <c r="Q34" s="76"/>
      <c r="R34" s="76"/>
    </row>
    <row r="35" spans="2:18" ht="15" customHeight="1">
      <c r="B35" s="375"/>
      <c r="C35" s="200" t="s">
        <v>354</v>
      </c>
      <c r="D35" s="201">
        <f t="shared" si="2"/>
        <v>41733</v>
      </c>
      <c r="E35" s="168">
        <v>50</v>
      </c>
      <c r="F35" s="168">
        <v>45</v>
      </c>
      <c r="G35" s="168">
        <v>28</v>
      </c>
      <c r="H35" s="168">
        <v>6</v>
      </c>
      <c r="I35" s="168">
        <v>10</v>
      </c>
      <c r="J35" s="217">
        <v>10</v>
      </c>
      <c r="K35" s="170">
        <v>11</v>
      </c>
      <c r="L35" s="191"/>
      <c r="N35" s="82">
        <v>28</v>
      </c>
      <c r="O35" s="83">
        <f>COUNTIF($E$8:$I$111,"28")</f>
        <v>10</v>
      </c>
      <c r="P35" s="76"/>
      <c r="Q35" s="76"/>
      <c r="R35" s="76"/>
    </row>
    <row r="36" spans="2:18" ht="15" customHeight="1">
      <c r="B36" s="374">
        <f>+B34+1</f>
        <v>15</v>
      </c>
      <c r="C36" s="198" t="s">
        <v>355</v>
      </c>
      <c r="D36" s="199">
        <f t="shared" si="2"/>
        <v>41737</v>
      </c>
      <c r="E36" s="165">
        <v>42</v>
      </c>
      <c r="F36" s="165">
        <v>11</v>
      </c>
      <c r="G36" s="165">
        <v>29</v>
      </c>
      <c r="H36" s="165">
        <v>18</v>
      </c>
      <c r="I36" s="165">
        <v>49</v>
      </c>
      <c r="J36" s="172">
        <v>11</v>
      </c>
      <c r="K36" s="167">
        <v>4</v>
      </c>
      <c r="L36" s="190"/>
      <c r="N36" s="82">
        <v>29</v>
      </c>
      <c r="O36" s="83">
        <f>COUNTIF($E$8:$I$111,"29")</f>
        <v>11</v>
      </c>
      <c r="P36" s="76"/>
      <c r="Q36" s="76"/>
      <c r="R36" s="76"/>
    </row>
    <row r="37" spans="2:18" ht="15" customHeight="1">
      <c r="B37" s="375"/>
      <c r="C37" s="200" t="s">
        <v>356</v>
      </c>
      <c r="D37" s="201">
        <f t="shared" si="2"/>
        <v>41740</v>
      </c>
      <c r="E37" s="168">
        <v>8</v>
      </c>
      <c r="F37" s="168">
        <v>33</v>
      </c>
      <c r="G37" s="168">
        <v>30</v>
      </c>
      <c r="H37" s="168">
        <v>12</v>
      </c>
      <c r="I37" s="168">
        <v>19</v>
      </c>
      <c r="J37" s="216">
        <v>4</v>
      </c>
      <c r="K37" s="170">
        <v>11</v>
      </c>
      <c r="L37" s="191"/>
      <c r="N37" s="82">
        <v>30</v>
      </c>
      <c r="O37" s="83">
        <f>COUNTIF($E$8:$I$111,"30")</f>
        <v>10</v>
      </c>
      <c r="P37" s="76"/>
      <c r="Q37" s="76"/>
      <c r="R37" s="76"/>
    </row>
    <row r="38" spans="2:18" ht="15" customHeight="1">
      <c r="B38" s="374">
        <f>+B36+1</f>
        <v>16</v>
      </c>
      <c r="C38" s="198" t="s">
        <v>357</v>
      </c>
      <c r="D38" s="199">
        <f t="shared" si="2"/>
        <v>41744</v>
      </c>
      <c r="E38" s="165">
        <v>14</v>
      </c>
      <c r="F38" s="165">
        <v>50</v>
      </c>
      <c r="G38" s="165">
        <v>47</v>
      </c>
      <c r="H38" s="165">
        <v>26</v>
      </c>
      <c r="I38" s="165">
        <v>3</v>
      </c>
      <c r="J38" s="172">
        <v>7</v>
      </c>
      <c r="K38" s="167">
        <v>11</v>
      </c>
      <c r="L38" s="190"/>
      <c r="N38" s="82">
        <v>31</v>
      </c>
      <c r="O38" s="83">
        <f>COUNTIF($E$8:$I$111,"31")</f>
        <v>12</v>
      </c>
      <c r="P38" s="76"/>
      <c r="Q38" s="76"/>
      <c r="R38" s="76"/>
    </row>
    <row r="39" spans="2:18" ht="15" customHeight="1">
      <c r="B39" s="375"/>
      <c r="C39" s="200" t="s">
        <v>358</v>
      </c>
      <c r="D39" s="201">
        <f t="shared" si="2"/>
        <v>41747</v>
      </c>
      <c r="E39" s="168">
        <v>21</v>
      </c>
      <c r="F39" s="168">
        <v>47</v>
      </c>
      <c r="G39" s="168">
        <v>31</v>
      </c>
      <c r="H39" s="168">
        <v>39</v>
      </c>
      <c r="I39" s="168">
        <v>24</v>
      </c>
      <c r="J39" s="216">
        <v>3</v>
      </c>
      <c r="K39" s="170">
        <v>7</v>
      </c>
      <c r="L39" s="191"/>
      <c r="N39" s="82">
        <v>32</v>
      </c>
      <c r="O39" s="83">
        <f>COUNTIF($E$8:$I$111,"32")</f>
        <v>11</v>
      </c>
      <c r="P39" s="76"/>
      <c r="Q39" s="76"/>
      <c r="R39" s="76"/>
    </row>
    <row r="40" spans="2:18" ht="15" customHeight="1">
      <c r="B40" s="382">
        <f>+B38+1</f>
        <v>17</v>
      </c>
      <c r="C40" s="198" t="s">
        <v>359</v>
      </c>
      <c r="D40" s="199">
        <f t="shared" si="2"/>
        <v>41751</v>
      </c>
      <c r="E40" s="165">
        <v>20</v>
      </c>
      <c r="F40" s="165">
        <v>46</v>
      </c>
      <c r="G40" s="165">
        <v>15</v>
      </c>
      <c r="H40" s="165">
        <v>24</v>
      </c>
      <c r="I40" s="165">
        <v>13</v>
      </c>
      <c r="J40" s="172">
        <v>8</v>
      </c>
      <c r="K40" s="167">
        <v>1</v>
      </c>
      <c r="L40" s="190"/>
      <c r="N40" s="82">
        <v>33</v>
      </c>
      <c r="O40" s="83">
        <f>COUNTIF($E$8:$I$111,"33")</f>
        <v>13</v>
      </c>
      <c r="P40" s="76"/>
      <c r="Q40" s="76"/>
      <c r="R40" s="76"/>
    </row>
    <row r="41" spans="2:18" ht="15" customHeight="1">
      <c r="B41" s="383"/>
      <c r="C41" s="200" t="s">
        <v>360</v>
      </c>
      <c r="D41" s="201">
        <f t="shared" si="2"/>
        <v>41754</v>
      </c>
      <c r="E41" s="168">
        <v>13</v>
      </c>
      <c r="F41" s="168">
        <v>49</v>
      </c>
      <c r="G41" s="168">
        <v>44</v>
      </c>
      <c r="H41" s="168">
        <v>21</v>
      </c>
      <c r="I41" s="168">
        <v>24</v>
      </c>
      <c r="J41" s="216">
        <v>9</v>
      </c>
      <c r="K41" s="170">
        <v>1</v>
      </c>
      <c r="L41" s="191"/>
      <c r="N41" s="82">
        <v>34</v>
      </c>
      <c r="O41" s="83">
        <f>COUNTIF($E$8:$I$111,"34")</f>
        <v>9</v>
      </c>
      <c r="P41" s="76"/>
      <c r="Q41" s="76"/>
      <c r="R41" s="76"/>
    </row>
    <row r="42" spans="2:18" ht="15" customHeight="1">
      <c r="B42" s="377">
        <f>+B40+1</f>
        <v>18</v>
      </c>
      <c r="C42" s="198" t="s">
        <v>361</v>
      </c>
      <c r="D42" s="199">
        <f t="shared" si="2"/>
        <v>41758</v>
      </c>
      <c r="E42" s="165">
        <v>35</v>
      </c>
      <c r="F42" s="165">
        <v>26</v>
      </c>
      <c r="G42" s="165">
        <v>18</v>
      </c>
      <c r="H42" s="165">
        <v>23</v>
      </c>
      <c r="I42" s="165">
        <v>44</v>
      </c>
      <c r="J42" s="172">
        <v>3</v>
      </c>
      <c r="K42" s="167">
        <v>11</v>
      </c>
      <c r="L42" s="190"/>
      <c r="N42" s="82">
        <v>35</v>
      </c>
      <c r="O42" s="83">
        <f>COUNTIF($E$8:$I$111,"35")</f>
        <v>12</v>
      </c>
      <c r="P42" s="76"/>
      <c r="Q42" s="76"/>
      <c r="R42" s="76"/>
    </row>
    <row r="43" spans="2:18" ht="15" customHeight="1">
      <c r="B43" s="377"/>
      <c r="C43" s="200" t="s">
        <v>362</v>
      </c>
      <c r="D43" s="201">
        <f t="shared" si="2"/>
        <v>41761</v>
      </c>
      <c r="E43" s="168">
        <v>30</v>
      </c>
      <c r="F43" s="168">
        <v>42</v>
      </c>
      <c r="G43" s="168">
        <v>4</v>
      </c>
      <c r="H43" s="168">
        <v>31</v>
      </c>
      <c r="I43" s="168">
        <v>38</v>
      </c>
      <c r="J43" s="216">
        <v>11</v>
      </c>
      <c r="K43" s="170">
        <v>2</v>
      </c>
      <c r="L43" s="191"/>
      <c r="N43" s="82">
        <v>36</v>
      </c>
      <c r="O43" s="83">
        <f>COUNTIF($E$8:$I$111,"36")</f>
        <v>8</v>
      </c>
      <c r="P43" s="76"/>
      <c r="Q43" s="76"/>
      <c r="R43" s="76"/>
    </row>
    <row r="44" spans="1:18" ht="15" customHeight="1">
      <c r="A44" s="43"/>
      <c r="B44" s="380">
        <v>19</v>
      </c>
      <c r="C44" s="202" t="s">
        <v>363</v>
      </c>
      <c r="D44" s="199">
        <f t="shared" si="2"/>
        <v>41765</v>
      </c>
      <c r="E44" s="165">
        <v>37</v>
      </c>
      <c r="F44" s="165">
        <v>5</v>
      </c>
      <c r="G44" s="165">
        <v>19</v>
      </c>
      <c r="H44" s="165">
        <v>31</v>
      </c>
      <c r="I44" s="165">
        <v>24</v>
      </c>
      <c r="J44" s="172">
        <v>9</v>
      </c>
      <c r="K44" s="167">
        <v>1</v>
      </c>
      <c r="L44" s="190"/>
      <c r="N44" s="82">
        <v>37</v>
      </c>
      <c r="O44" s="83">
        <f>COUNTIF($E$8:$I$111,"37")</f>
        <v>10</v>
      </c>
      <c r="P44" s="76"/>
      <c r="Q44" s="76"/>
      <c r="R44" s="76"/>
    </row>
    <row r="45" spans="2:18" ht="15" customHeight="1">
      <c r="B45" s="381"/>
      <c r="C45" s="203" t="s">
        <v>364</v>
      </c>
      <c r="D45" s="201">
        <f t="shared" si="2"/>
        <v>41768</v>
      </c>
      <c r="E45" s="168">
        <v>45</v>
      </c>
      <c r="F45" s="168">
        <v>28</v>
      </c>
      <c r="G45" s="168">
        <v>3</v>
      </c>
      <c r="H45" s="168">
        <v>26</v>
      </c>
      <c r="I45" s="168">
        <v>21</v>
      </c>
      <c r="J45" s="216">
        <v>10</v>
      </c>
      <c r="K45" s="170">
        <v>7</v>
      </c>
      <c r="L45" s="191"/>
      <c r="M45" s="43"/>
      <c r="N45" s="82">
        <v>38</v>
      </c>
      <c r="O45" s="83">
        <f>COUNTIF($E$8:$I$111,"38")</f>
        <v>15</v>
      </c>
      <c r="P45" s="76"/>
      <c r="Q45" s="76"/>
      <c r="R45" s="76"/>
    </row>
    <row r="46" spans="2:18" ht="15" customHeight="1">
      <c r="B46" s="380">
        <f>+B44+1</f>
        <v>20</v>
      </c>
      <c r="C46" s="202" t="s">
        <v>365</v>
      </c>
      <c r="D46" s="199">
        <f t="shared" si="2"/>
        <v>41772</v>
      </c>
      <c r="E46" s="165">
        <v>47</v>
      </c>
      <c r="F46" s="165">
        <v>34</v>
      </c>
      <c r="G46" s="165">
        <v>13</v>
      </c>
      <c r="H46" s="165">
        <v>30</v>
      </c>
      <c r="I46" s="165">
        <v>4</v>
      </c>
      <c r="J46" s="172">
        <v>6</v>
      </c>
      <c r="K46" s="167">
        <v>2</v>
      </c>
      <c r="L46" s="190"/>
      <c r="M46" s="43"/>
      <c r="N46" s="82">
        <v>39</v>
      </c>
      <c r="O46" s="83">
        <f>COUNTIF($E$8:$I$111,"39")</f>
        <v>10</v>
      </c>
      <c r="P46" s="76"/>
      <c r="Q46" s="76"/>
      <c r="R46" s="76"/>
    </row>
    <row r="47" spans="2:18" ht="15" customHeight="1">
      <c r="B47" s="381"/>
      <c r="C47" s="203" t="s">
        <v>366</v>
      </c>
      <c r="D47" s="201">
        <f t="shared" si="2"/>
        <v>41775</v>
      </c>
      <c r="E47" s="168">
        <v>26</v>
      </c>
      <c r="F47" s="168">
        <v>23</v>
      </c>
      <c r="G47" s="168">
        <v>37</v>
      </c>
      <c r="H47" s="168">
        <v>29</v>
      </c>
      <c r="I47" s="168">
        <v>40</v>
      </c>
      <c r="J47" s="216">
        <v>4</v>
      </c>
      <c r="K47" s="170">
        <v>3</v>
      </c>
      <c r="L47" s="191"/>
      <c r="N47" s="82">
        <v>40</v>
      </c>
      <c r="O47" s="83">
        <f>COUNTIF($E$8:$I$111,"40")</f>
        <v>8</v>
      </c>
      <c r="P47" s="76"/>
      <c r="Q47" s="76"/>
      <c r="R47" s="76"/>
    </row>
    <row r="48" spans="2:18" ht="15" customHeight="1">
      <c r="B48" s="380">
        <f>+B46+1</f>
        <v>21</v>
      </c>
      <c r="C48" s="202" t="s">
        <v>367</v>
      </c>
      <c r="D48" s="199">
        <f t="shared" si="2"/>
        <v>41779</v>
      </c>
      <c r="E48" s="165">
        <v>38</v>
      </c>
      <c r="F48" s="165">
        <v>5</v>
      </c>
      <c r="G48" s="165">
        <v>36</v>
      </c>
      <c r="H48" s="165">
        <v>33</v>
      </c>
      <c r="I48" s="165">
        <v>47</v>
      </c>
      <c r="J48" s="172">
        <v>4</v>
      </c>
      <c r="K48" s="167">
        <v>9</v>
      </c>
      <c r="L48" s="190"/>
      <c r="N48" s="82">
        <v>41</v>
      </c>
      <c r="O48" s="83">
        <f>COUNTIF($E$8:$I$111,"41")</f>
        <v>7</v>
      </c>
      <c r="P48" s="76"/>
      <c r="Q48" s="76"/>
      <c r="R48" s="76"/>
    </row>
    <row r="49" spans="2:18" ht="15" customHeight="1">
      <c r="B49" s="381"/>
      <c r="C49" s="203" t="s">
        <v>368</v>
      </c>
      <c r="D49" s="201">
        <f t="shared" si="2"/>
        <v>41782</v>
      </c>
      <c r="E49" s="168">
        <v>31</v>
      </c>
      <c r="F49" s="168">
        <v>3</v>
      </c>
      <c r="G49" s="168">
        <v>47</v>
      </c>
      <c r="H49" s="168">
        <v>8</v>
      </c>
      <c r="I49" s="168">
        <v>34</v>
      </c>
      <c r="J49" s="216">
        <v>11</v>
      </c>
      <c r="K49" s="170">
        <v>9</v>
      </c>
      <c r="L49" s="191"/>
      <c r="N49" s="82">
        <v>42</v>
      </c>
      <c r="O49" s="83">
        <f>COUNTIF($E$8:$I$111,"42")</f>
        <v>12</v>
      </c>
      <c r="P49" s="76"/>
      <c r="Q49" s="76"/>
      <c r="R49" s="76"/>
    </row>
    <row r="50" spans="2:18" ht="15" customHeight="1">
      <c r="B50" s="380">
        <f>+B48+1</f>
        <v>22</v>
      </c>
      <c r="C50" s="202" t="s">
        <v>369</v>
      </c>
      <c r="D50" s="199">
        <f t="shared" si="2"/>
        <v>41786</v>
      </c>
      <c r="E50" s="165">
        <v>16</v>
      </c>
      <c r="F50" s="165">
        <v>13</v>
      </c>
      <c r="G50" s="165">
        <v>26</v>
      </c>
      <c r="H50" s="165">
        <v>25</v>
      </c>
      <c r="I50" s="165">
        <v>7</v>
      </c>
      <c r="J50" s="172">
        <v>1</v>
      </c>
      <c r="K50" s="167">
        <v>6</v>
      </c>
      <c r="L50" s="190"/>
      <c r="M50" s="43"/>
      <c r="N50" s="82">
        <v>43</v>
      </c>
      <c r="O50" s="83">
        <f>COUNTIF($E$8:$I$111,"43")</f>
        <v>8</v>
      </c>
      <c r="P50" s="76"/>
      <c r="Q50" s="76"/>
      <c r="R50" s="76"/>
    </row>
    <row r="51" spans="2:18" ht="15" customHeight="1">
      <c r="B51" s="381"/>
      <c r="C51" s="203" t="s">
        <v>370</v>
      </c>
      <c r="D51" s="201">
        <f t="shared" si="2"/>
        <v>41789</v>
      </c>
      <c r="E51" s="168">
        <v>27</v>
      </c>
      <c r="F51" s="168">
        <v>41</v>
      </c>
      <c r="G51" s="168">
        <v>24</v>
      </c>
      <c r="H51" s="168">
        <v>45</v>
      </c>
      <c r="I51" s="168">
        <v>5</v>
      </c>
      <c r="J51" s="216">
        <v>7</v>
      </c>
      <c r="K51" s="170">
        <v>6</v>
      </c>
      <c r="L51" s="191"/>
      <c r="M51" s="70"/>
      <c r="N51" s="82">
        <v>44</v>
      </c>
      <c r="O51" s="83">
        <f>COUNTIF($E$8:$I$111,"44")</f>
        <v>11</v>
      </c>
      <c r="P51" s="76"/>
      <c r="Q51" s="76"/>
      <c r="R51" s="76"/>
    </row>
    <row r="52" spans="2:18" ht="15" customHeight="1">
      <c r="B52" s="380">
        <f>+B50+1</f>
        <v>23</v>
      </c>
      <c r="C52" s="202" t="s">
        <v>371</v>
      </c>
      <c r="D52" s="199">
        <f t="shared" si="2"/>
        <v>41793</v>
      </c>
      <c r="E52" s="165">
        <v>2</v>
      </c>
      <c r="F52" s="165">
        <v>39</v>
      </c>
      <c r="G52" s="165">
        <v>32</v>
      </c>
      <c r="H52" s="165">
        <v>15</v>
      </c>
      <c r="I52" s="165">
        <v>44</v>
      </c>
      <c r="J52" s="172">
        <v>5</v>
      </c>
      <c r="K52" s="167">
        <v>10</v>
      </c>
      <c r="L52" s="190"/>
      <c r="N52" s="82">
        <v>45</v>
      </c>
      <c r="O52" s="83">
        <f>COUNTIF($E$8:$I$111,"45")</f>
        <v>12</v>
      </c>
      <c r="P52" s="76"/>
      <c r="Q52" s="76"/>
      <c r="R52" s="76"/>
    </row>
    <row r="53" spans="2:18" ht="15" customHeight="1">
      <c r="B53" s="381"/>
      <c r="C53" s="203" t="s">
        <v>372</v>
      </c>
      <c r="D53" s="201">
        <f t="shared" si="2"/>
        <v>41796</v>
      </c>
      <c r="E53" s="168">
        <v>34</v>
      </c>
      <c r="F53" s="168">
        <v>40</v>
      </c>
      <c r="G53" s="168">
        <v>25</v>
      </c>
      <c r="H53" s="168">
        <v>7</v>
      </c>
      <c r="I53" s="168">
        <v>49</v>
      </c>
      <c r="J53" s="216">
        <v>9</v>
      </c>
      <c r="K53" s="170">
        <v>11</v>
      </c>
      <c r="L53" s="191"/>
      <c r="N53" s="82">
        <v>46</v>
      </c>
      <c r="O53" s="83">
        <f>COUNTIF($E$8:$I$111,"46")</f>
        <v>10</v>
      </c>
      <c r="P53" s="76"/>
      <c r="Q53" s="76"/>
      <c r="R53" s="76"/>
    </row>
    <row r="54" spans="2:18" ht="15" customHeight="1">
      <c r="B54" s="380">
        <f>+B52+1</f>
        <v>24</v>
      </c>
      <c r="C54" s="204" t="s">
        <v>373</v>
      </c>
      <c r="D54" s="205">
        <f t="shared" si="2"/>
        <v>41800</v>
      </c>
      <c r="E54" s="162">
        <v>12</v>
      </c>
      <c r="F54" s="162">
        <v>18</v>
      </c>
      <c r="G54" s="162">
        <v>21</v>
      </c>
      <c r="H54" s="162">
        <v>33</v>
      </c>
      <c r="I54" s="162">
        <v>32</v>
      </c>
      <c r="J54" s="215">
        <v>1</v>
      </c>
      <c r="K54" s="164">
        <v>11</v>
      </c>
      <c r="L54" s="190"/>
      <c r="N54" s="82">
        <v>47</v>
      </c>
      <c r="O54" s="83">
        <f>COUNTIF($E$8:$I$111,"47")</f>
        <v>12</v>
      </c>
      <c r="P54" s="76"/>
      <c r="Q54" s="76"/>
      <c r="R54" s="76"/>
    </row>
    <row r="55" spans="2:18" ht="15" customHeight="1">
      <c r="B55" s="381"/>
      <c r="C55" s="203" t="s">
        <v>374</v>
      </c>
      <c r="D55" s="206">
        <f t="shared" si="2"/>
        <v>41803</v>
      </c>
      <c r="E55" s="168">
        <v>16</v>
      </c>
      <c r="F55" s="168">
        <v>22</v>
      </c>
      <c r="G55" s="168">
        <v>28</v>
      </c>
      <c r="H55" s="168">
        <v>46</v>
      </c>
      <c r="I55" s="168">
        <v>18</v>
      </c>
      <c r="J55" s="216">
        <v>11</v>
      </c>
      <c r="K55" s="170">
        <v>9</v>
      </c>
      <c r="L55" s="191"/>
      <c r="N55" s="82">
        <v>48</v>
      </c>
      <c r="O55" s="83">
        <f>COUNTIF($E$8:$I$111,"48")</f>
        <v>11</v>
      </c>
      <c r="P55" s="76"/>
      <c r="Q55" s="76"/>
      <c r="R55" s="76"/>
    </row>
    <row r="56" spans="2:18" ht="15" customHeight="1">
      <c r="B56" s="380">
        <f>+B54+1</f>
        <v>25</v>
      </c>
      <c r="C56" s="204" t="s">
        <v>375</v>
      </c>
      <c r="D56" s="205">
        <f t="shared" si="2"/>
        <v>41807</v>
      </c>
      <c r="E56" s="162">
        <v>48</v>
      </c>
      <c r="F56" s="162">
        <v>13</v>
      </c>
      <c r="G56" s="162">
        <v>37</v>
      </c>
      <c r="H56" s="162">
        <v>40</v>
      </c>
      <c r="I56" s="162">
        <v>11</v>
      </c>
      <c r="J56" s="215">
        <v>8</v>
      </c>
      <c r="K56" s="164">
        <v>9</v>
      </c>
      <c r="L56" s="190"/>
      <c r="M56" s="43"/>
      <c r="N56" s="82">
        <v>49</v>
      </c>
      <c r="O56" s="83">
        <f>COUNTIF($E$8:$I$111,"49")</f>
        <v>11</v>
      </c>
      <c r="P56" s="76"/>
      <c r="Q56" s="76"/>
      <c r="R56" s="76"/>
    </row>
    <row r="57" spans="2:18" ht="15" customHeight="1" thickBot="1">
      <c r="B57" s="381"/>
      <c r="C57" s="203" t="s">
        <v>376</v>
      </c>
      <c r="D57" s="206">
        <f t="shared" si="2"/>
        <v>41810</v>
      </c>
      <c r="E57" s="168">
        <v>5</v>
      </c>
      <c r="F57" s="168">
        <v>38</v>
      </c>
      <c r="G57" s="168">
        <v>49</v>
      </c>
      <c r="H57" s="168">
        <v>15</v>
      </c>
      <c r="I57" s="168">
        <v>25</v>
      </c>
      <c r="J57" s="216">
        <v>1</v>
      </c>
      <c r="K57" s="170">
        <v>2</v>
      </c>
      <c r="L57" s="191"/>
      <c r="N57" s="145">
        <v>50</v>
      </c>
      <c r="O57" s="146">
        <f>COUNTIF($E$8:$I$111,"50")</f>
        <v>8</v>
      </c>
      <c r="P57" s="76"/>
      <c r="Q57" s="76"/>
      <c r="R57" s="76"/>
    </row>
    <row r="58" spans="2:18" ht="15" customHeight="1">
      <c r="B58" s="380">
        <f>+B56+1</f>
        <v>26</v>
      </c>
      <c r="C58" s="204" t="s">
        <v>377</v>
      </c>
      <c r="D58" s="205">
        <f t="shared" si="2"/>
        <v>41814</v>
      </c>
      <c r="E58" s="162">
        <v>20</v>
      </c>
      <c r="F58" s="162">
        <v>1</v>
      </c>
      <c r="G58" s="162">
        <v>7</v>
      </c>
      <c r="H58" s="162">
        <v>21</v>
      </c>
      <c r="I58" s="162">
        <v>48</v>
      </c>
      <c r="J58" s="215">
        <v>4</v>
      </c>
      <c r="K58" s="164">
        <v>7</v>
      </c>
      <c r="L58" s="190"/>
      <c r="N58" s="157"/>
      <c r="O58" s="158"/>
      <c r="P58" s="76"/>
      <c r="Q58" s="76"/>
      <c r="R58" s="76"/>
    </row>
    <row r="59" spans="2:18" ht="15" customHeight="1" thickBot="1">
      <c r="B59" s="386"/>
      <c r="C59" s="211" t="s">
        <v>378</v>
      </c>
      <c r="D59" s="212">
        <f t="shared" si="2"/>
        <v>41817</v>
      </c>
      <c r="E59" s="175">
        <v>39</v>
      </c>
      <c r="F59" s="175">
        <v>34</v>
      </c>
      <c r="G59" s="175">
        <v>45</v>
      </c>
      <c r="H59" s="175">
        <v>33</v>
      </c>
      <c r="I59" s="175">
        <v>31</v>
      </c>
      <c r="J59" s="174">
        <v>2</v>
      </c>
      <c r="K59" s="177">
        <v>10</v>
      </c>
      <c r="L59" s="191"/>
      <c r="N59" s="159"/>
      <c r="O59" s="160"/>
      <c r="P59" s="76"/>
      <c r="Q59" s="76"/>
      <c r="R59" s="76"/>
    </row>
    <row r="60" spans="2:18" ht="15" customHeight="1">
      <c r="B60" s="387">
        <f>+B58+1</f>
        <v>27</v>
      </c>
      <c r="C60" s="196" t="s">
        <v>379</v>
      </c>
      <c r="D60" s="197">
        <f t="shared" si="2"/>
        <v>41821</v>
      </c>
      <c r="E60" s="162">
        <v>39</v>
      </c>
      <c r="F60" s="162">
        <v>25</v>
      </c>
      <c r="G60" s="162">
        <v>18</v>
      </c>
      <c r="H60" s="162">
        <v>22</v>
      </c>
      <c r="I60" s="162">
        <v>27</v>
      </c>
      <c r="J60" s="215">
        <v>5</v>
      </c>
      <c r="K60" s="164">
        <v>10</v>
      </c>
      <c r="L60" s="190"/>
      <c r="M60" s="43"/>
      <c r="N60" s="159"/>
      <c r="O60" s="160"/>
      <c r="P60" s="76"/>
      <c r="Q60" s="76"/>
      <c r="R60" s="76"/>
    </row>
    <row r="61" spans="2:18" ht="15" customHeight="1">
      <c r="B61" s="387"/>
      <c r="C61" s="200" t="s">
        <v>380</v>
      </c>
      <c r="D61" s="201">
        <f t="shared" si="2"/>
        <v>41824</v>
      </c>
      <c r="E61" s="168">
        <v>47</v>
      </c>
      <c r="F61" s="168">
        <v>18</v>
      </c>
      <c r="G61" s="168">
        <v>43</v>
      </c>
      <c r="H61" s="168">
        <v>39</v>
      </c>
      <c r="I61" s="168">
        <v>4</v>
      </c>
      <c r="J61" s="216">
        <v>6</v>
      </c>
      <c r="K61" s="170">
        <v>2</v>
      </c>
      <c r="L61" s="191"/>
      <c r="N61" s="159"/>
      <c r="O61" s="160"/>
      <c r="P61" s="76"/>
      <c r="Q61" s="76"/>
      <c r="R61" s="76"/>
    </row>
    <row r="62" spans="2:18" ht="15" customHeight="1">
      <c r="B62" s="388">
        <f>+B60+1</f>
        <v>28</v>
      </c>
      <c r="C62" s="196" t="s">
        <v>381</v>
      </c>
      <c r="D62" s="197">
        <f t="shared" si="2"/>
        <v>41828</v>
      </c>
      <c r="E62" s="162">
        <v>24</v>
      </c>
      <c r="F62" s="162">
        <v>18</v>
      </c>
      <c r="G62" s="162">
        <v>22</v>
      </c>
      <c r="H62" s="162">
        <v>8</v>
      </c>
      <c r="I62" s="162">
        <v>27</v>
      </c>
      <c r="J62" s="215">
        <v>11</v>
      </c>
      <c r="K62" s="164">
        <v>4</v>
      </c>
      <c r="L62" s="190"/>
      <c r="N62" s="159"/>
      <c r="O62" s="160"/>
      <c r="P62" s="76"/>
      <c r="Q62" s="76"/>
      <c r="R62" s="76"/>
    </row>
    <row r="63" spans="2:18" ht="15" customHeight="1">
      <c r="B63" s="387"/>
      <c r="C63" s="200" t="s">
        <v>382</v>
      </c>
      <c r="D63" s="201">
        <f t="shared" si="2"/>
        <v>41831</v>
      </c>
      <c r="E63" s="168">
        <v>38</v>
      </c>
      <c r="F63" s="168">
        <v>35</v>
      </c>
      <c r="G63" s="168">
        <v>5</v>
      </c>
      <c r="H63" s="168">
        <v>49</v>
      </c>
      <c r="I63" s="168">
        <v>22</v>
      </c>
      <c r="J63" s="216">
        <v>7</v>
      </c>
      <c r="K63" s="170">
        <v>4</v>
      </c>
      <c r="L63" s="191"/>
      <c r="M63" s="43"/>
      <c r="N63" s="159"/>
      <c r="O63" s="160"/>
      <c r="P63" s="76"/>
      <c r="Q63" s="76"/>
      <c r="R63" s="76"/>
    </row>
    <row r="64" spans="2:18" ht="15" customHeight="1">
      <c r="B64" s="388">
        <f>+B62+1</f>
        <v>29</v>
      </c>
      <c r="C64" s="196" t="s">
        <v>383</v>
      </c>
      <c r="D64" s="197">
        <f t="shared" si="2"/>
        <v>41835</v>
      </c>
      <c r="E64" s="162">
        <v>18</v>
      </c>
      <c r="F64" s="162">
        <v>27</v>
      </c>
      <c r="G64" s="162">
        <v>15</v>
      </c>
      <c r="H64" s="162">
        <v>34</v>
      </c>
      <c r="I64" s="162">
        <v>20</v>
      </c>
      <c r="J64" s="215">
        <v>1</v>
      </c>
      <c r="K64" s="164">
        <v>3</v>
      </c>
      <c r="L64" s="190"/>
      <c r="N64" s="159"/>
      <c r="O64" s="160"/>
      <c r="P64" s="76"/>
      <c r="Q64" s="76"/>
      <c r="R64" s="76"/>
    </row>
    <row r="65" spans="2:18" ht="15" customHeight="1">
      <c r="B65" s="387"/>
      <c r="C65" s="200" t="s">
        <v>384</v>
      </c>
      <c r="D65" s="201">
        <f t="shared" si="2"/>
        <v>41838</v>
      </c>
      <c r="E65" s="162">
        <v>1</v>
      </c>
      <c r="F65" s="162">
        <v>41</v>
      </c>
      <c r="G65" s="162">
        <v>43</v>
      </c>
      <c r="H65" s="162">
        <v>11</v>
      </c>
      <c r="I65" s="162">
        <v>29</v>
      </c>
      <c r="J65" s="215">
        <v>3</v>
      </c>
      <c r="K65" s="164">
        <v>11</v>
      </c>
      <c r="L65" s="191"/>
      <c r="N65" s="159"/>
      <c r="O65" s="160"/>
      <c r="P65" s="76"/>
      <c r="Q65" s="76"/>
      <c r="R65" s="76"/>
    </row>
    <row r="66" spans="2:18" ht="15" customHeight="1">
      <c r="B66" s="388">
        <f>+B64+1</f>
        <v>30</v>
      </c>
      <c r="C66" s="196" t="s">
        <v>385</v>
      </c>
      <c r="D66" s="197">
        <f t="shared" si="2"/>
        <v>41842</v>
      </c>
      <c r="E66" s="172">
        <v>1</v>
      </c>
      <c r="F66" s="165">
        <v>43</v>
      </c>
      <c r="G66" s="165">
        <v>50</v>
      </c>
      <c r="H66" s="165">
        <v>45</v>
      </c>
      <c r="I66" s="165">
        <v>24</v>
      </c>
      <c r="J66" s="172">
        <v>5</v>
      </c>
      <c r="K66" s="167">
        <v>8</v>
      </c>
      <c r="L66" s="190"/>
      <c r="N66" s="159"/>
      <c r="O66" s="160"/>
      <c r="P66" s="76"/>
      <c r="Q66" s="76"/>
      <c r="R66" s="76"/>
    </row>
    <row r="67" spans="2:18" ht="15" customHeight="1">
      <c r="B67" s="389"/>
      <c r="C67" s="200" t="s">
        <v>386</v>
      </c>
      <c r="D67" s="201">
        <f t="shared" si="2"/>
        <v>41845</v>
      </c>
      <c r="E67" s="168">
        <v>10</v>
      </c>
      <c r="F67" s="168">
        <v>24</v>
      </c>
      <c r="G67" s="168">
        <v>9</v>
      </c>
      <c r="H67" s="168">
        <v>12</v>
      </c>
      <c r="I67" s="168">
        <v>43</v>
      </c>
      <c r="J67" s="216">
        <v>5</v>
      </c>
      <c r="K67" s="170">
        <v>9</v>
      </c>
      <c r="L67" s="191"/>
      <c r="N67" s="159"/>
      <c r="O67" s="160"/>
      <c r="P67" s="76"/>
      <c r="Q67" s="76"/>
      <c r="R67" s="76"/>
    </row>
    <row r="68" spans="2:18" ht="15" customHeight="1">
      <c r="B68" s="384">
        <f>+B66+1</f>
        <v>31</v>
      </c>
      <c r="C68" s="196" t="s">
        <v>387</v>
      </c>
      <c r="D68" s="197">
        <f t="shared" si="2"/>
        <v>41849</v>
      </c>
      <c r="E68" s="162">
        <v>40</v>
      </c>
      <c r="F68" s="162">
        <v>23</v>
      </c>
      <c r="G68" s="162">
        <v>35</v>
      </c>
      <c r="H68" s="162">
        <v>10</v>
      </c>
      <c r="I68" s="162">
        <v>43</v>
      </c>
      <c r="J68" s="215">
        <v>9</v>
      </c>
      <c r="K68" s="164">
        <v>3</v>
      </c>
      <c r="L68" s="190"/>
      <c r="N68" s="159"/>
      <c r="O68" s="160"/>
      <c r="P68" s="76"/>
      <c r="Q68" s="76"/>
      <c r="R68" s="76"/>
    </row>
    <row r="69" spans="2:18" ht="15" customHeight="1">
      <c r="B69" s="385"/>
      <c r="C69" s="200" t="s">
        <v>388</v>
      </c>
      <c r="D69" s="201">
        <f t="shared" si="2"/>
        <v>41852</v>
      </c>
      <c r="E69" s="168">
        <v>50</v>
      </c>
      <c r="F69" s="168">
        <v>44</v>
      </c>
      <c r="G69" s="168">
        <v>46</v>
      </c>
      <c r="H69" s="168">
        <v>48</v>
      </c>
      <c r="I69" s="168">
        <v>24</v>
      </c>
      <c r="J69" s="216">
        <v>10</v>
      </c>
      <c r="K69" s="170">
        <v>5</v>
      </c>
      <c r="L69" s="191"/>
      <c r="N69" s="159"/>
      <c r="O69" s="160"/>
      <c r="P69" s="76"/>
      <c r="Q69" s="76"/>
      <c r="R69" s="76"/>
    </row>
    <row r="70" spans="2:18" ht="15" customHeight="1">
      <c r="B70" s="384">
        <f>+B68+1</f>
        <v>32</v>
      </c>
      <c r="C70" s="196" t="s">
        <v>389</v>
      </c>
      <c r="D70" s="197">
        <f t="shared" si="2"/>
        <v>41856</v>
      </c>
      <c r="E70" s="162">
        <v>5</v>
      </c>
      <c r="F70" s="162">
        <v>21</v>
      </c>
      <c r="G70" s="162">
        <v>42</v>
      </c>
      <c r="H70" s="162">
        <v>7</v>
      </c>
      <c r="I70" s="162">
        <v>19</v>
      </c>
      <c r="J70" s="215">
        <v>11</v>
      </c>
      <c r="K70" s="164">
        <v>5</v>
      </c>
      <c r="L70" s="190"/>
      <c r="N70" s="159"/>
      <c r="O70" s="160"/>
      <c r="P70" s="76"/>
      <c r="Q70" s="76"/>
      <c r="R70" s="76"/>
    </row>
    <row r="71" spans="2:18" ht="15" customHeight="1">
      <c r="B71" s="385"/>
      <c r="C71" s="200" t="s">
        <v>390</v>
      </c>
      <c r="D71" s="201">
        <f t="shared" si="2"/>
        <v>41859</v>
      </c>
      <c r="E71" s="168">
        <v>29</v>
      </c>
      <c r="F71" s="168">
        <v>21</v>
      </c>
      <c r="G71" s="168">
        <v>35</v>
      </c>
      <c r="H71" s="168">
        <v>46</v>
      </c>
      <c r="I71" s="168">
        <v>43</v>
      </c>
      <c r="J71" s="216">
        <v>1</v>
      </c>
      <c r="K71" s="170">
        <v>9</v>
      </c>
      <c r="L71" s="191"/>
      <c r="N71" s="159"/>
      <c r="O71" s="160"/>
      <c r="P71" s="76"/>
      <c r="Q71" s="76"/>
      <c r="R71" s="76"/>
    </row>
    <row r="72" spans="2:18" ht="15" customHeight="1">
      <c r="B72" s="384">
        <f>+B70+1</f>
        <v>33</v>
      </c>
      <c r="C72" s="196" t="s">
        <v>391</v>
      </c>
      <c r="D72" s="197">
        <f t="shared" si="2"/>
        <v>41863</v>
      </c>
      <c r="E72" s="162">
        <v>22</v>
      </c>
      <c r="F72" s="162">
        <v>19</v>
      </c>
      <c r="G72" s="162">
        <v>7</v>
      </c>
      <c r="H72" s="162">
        <v>16</v>
      </c>
      <c r="I72" s="162">
        <v>33</v>
      </c>
      <c r="J72" s="215">
        <v>5</v>
      </c>
      <c r="K72" s="164">
        <v>2</v>
      </c>
      <c r="L72" s="190"/>
      <c r="N72" s="159"/>
      <c r="O72" s="160"/>
      <c r="P72" s="76"/>
      <c r="Q72" s="76"/>
      <c r="R72" s="76"/>
    </row>
    <row r="73" spans="2:18" ht="15" customHeight="1">
      <c r="B73" s="385"/>
      <c r="C73" s="200" t="s">
        <v>392</v>
      </c>
      <c r="D73" s="201">
        <f t="shared" si="2"/>
        <v>41866</v>
      </c>
      <c r="E73" s="168">
        <v>4</v>
      </c>
      <c r="F73" s="168">
        <v>21</v>
      </c>
      <c r="G73" s="168">
        <v>30</v>
      </c>
      <c r="H73" s="168">
        <v>5</v>
      </c>
      <c r="I73" s="168">
        <v>23</v>
      </c>
      <c r="J73" s="216">
        <v>10</v>
      </c>
      <c r="K73" s="170">
        <v>8</v>
      </c>
      <c r="L73" s="191"/>
      <c r="N73" s="159"/>
      <c r="O73" s="160"/>
      <c r="P73" s="76"/>
      <c r="Q73" s="76"/>
      <c r="R73" s="76"/>
    </row>
    <row r="74" spans="2:18" ht="15" customHeight="1">
      <c r="B74" s="384">
        <f>+B72+1</f>
        <v>34</v>
      </c>
      <c r="C74" s="196" t="s">
        <v>393</v>
      </c>
      <c r="D74" s="197">
        <f t="shared" si="2"/>
        <v>41870</v>
      </c>
      <c r="E74" s="162">
        <v>11</v>
      </c>
      <c r="F74" s="162">
        <v>34</v>
      </c>
      <c r="G74" s="162">
        <v>47</v>
      </c>
      <c r="H74" s="162">
        <v>4</v>
      </c>
      <c r="I74" s="162">
        <v>7</v>
      </c>
      <c r="J74" s="215">
        <v>7</v>
      </c>
      <c r="K74" s="164">
        <v>8</v>
      </c>
      <c r="L74" s="190"/>
      <c r="N74" s="159"/>
      <c r="O74" s="160"/>
      <c r="P74" s="76"/>
      <c r="Q74" s="76"/>
      <c r="R74" s="76"/>
    </row>
    <row r="75" spans="2:18" ht="15" customHeight="1">
      <c r="B75" s="385"/>
      <c r="C75" s="200" t="s">
        <v>394</v>
      </c>
      <c r="D75" s="201">
        <f t="shared" si="2"/>
        <v>41873</v>
      </c>
      <c r="E75" s="168">
        <v>29</v>
      </c>
      <c r="F75" s="168">
        <v>17</v>
      </c>
      <c r="G75" s="168">
        <v>49</v>
      </c>
      <c r="H75" s="168">
        <v>35</v>
      </c>
      <c r="I75" s="168">
        <v>4</v>
      </c>
      <c r="J75" s="216">
        <v>1</v>
      </c>
      <c r="K75" s="170">
        <v>2</v>
      </c>
      <c r="L75" s="191"/>
      <c r="N75" s="159"/>
      <c r="O75" s="160"/>
      <c r="P75" s="76"/>
      <c r="Q75" s="76"/>
      <c r="R75" s="76"/>
    </row>
    <row r="76" spans="2:12" ht="15" customHeight="1">
      <c r="B76" s="384">
        <f>+B74+1</f>
        <v>35</v>
      </c>
      <c r="C76" s="196" t="s">
        <v>395</v>
      </c>
      <c r="D76" s="197">
        <f t="shared" si="2"/>
        <v>41877</v>
      </c>
      <c r="E76" s="162">
        <v>36</v>
      </c>
      <c r="F76" s="162">
        <v>48</v>
      </c>
      <c r="G76" s="162">
        <v>45</v>
      </c>
      <c r="H76" s="162">
        <v>10</v>
      </c>
      <c r="I76" s="162">
        <v>22</v>
      </c>
      <c r="J76" s="215">
        <v>11</v>
      </c>
      <c r="K76" s="164">
        <v>4</v>
      </c>
      <c r="L76" s="190"/>
    </row>
    <row r="77" spans="2:12" ht="15" customHeight="1">
      <c r="B77" s="385"/>
      <c r="C77" s="200" t="s">
        <v>396</v>
      </c>
      <c r="D77" s="208">
        <f t="shared" si="2"/>
        <v>41880</v>
      </c>
      <c r="E77" s="168">
        <v>32</v>
      </c>
      <c r="F77" s="168">
        <v>38</v>
      </c>
      <c r="G77" s="168">
        <v>26</v>
      </c>
      <c r="H77" s="168">
        <v>9</v>
      </c>
      <c r="I77" s="168">
        <v>2</v>
      </c>
      <c r="J77" s="216">
        <v>3</v>
      </c>
      <c r="K77" s="170">
        <v>6</v>
      </c>
      <c r="L77" s="191"/>
    </row>
    <row r="78" spans="2:12" ht="15" customHeight="1">
      <c r="B78" s="384">
        <f>+B76+1</f>
        <v>36</v>
      </c>
      <c r="C78" s="196" t="s">
        <v>397</v>
      </c>
      <c r="D78" s="197">
        <f aca="true" t="shared" si="3" ref="D78:D111">+D76+7</f>
        <v>41884</v>
      </c>
      <c r="E78" s="162">
        <v>39</v>
      </c>
      <c r="F78" s="162">
        <v>45</v>
      </c>
      <c r="G78" s="162">
        <v>25</v>
      </c>
      <c r="H78" s="162">
        <v>31</v>
      </c>
      <c r="I78" s="162">
        <v>5</v>
      </c>
      <c r="J78" s="215">
        <v>8</v>
      </c>
      <c r="K78" s="164">
        <v>1</v>
      </c>
      <c r="L78" s="190"/>
    </row>
    <row r="79" spans="2:12" ht="15" customHeight="1">
      <c r="B79" s="385"/>
      <c r="C79" s="200" t="s">
        <v>398</v>
      </c>
      <c r="D79" s="201">
        <f t="shared" si="3"/>
        <v>41887</v>
      </c>
      <c r="E79" s="168">
        <v>18</v>
      </c>
      <c r="F79" s="168">
        <v>50</v>
      </c>
      <c r="G79" s="168">
        <v>23</v>
      </c>
      <c r="H79" s="168">
        <v>46</v>
      </c>
      <c r="I79" s="168">
        <v>1</v>
      </c>
      <c r="J79" s="216">
        <v>9</v>
      </c>
      <c r="K79" s="170">
        <v>3</v>
      </c>
      <c r="L79" s="191"/>
    </row>
    <row r="80" spans="2:12" ht="15" customHeight="1">
      <c r="B80" s="384">
        <f>+B78+1</f>
        <v>37</v>
      </c>
      <c r="C80" s="196" t="s">
        <v>399</v>
      </c>
      <c r="D80" s="197">
        <f t="shared" si="3"/>
        <v>41891</v>
      </c>
      <c r="E80" s="162">
        <v>15</v>
      </c>
      <c r="F80" s="162">
        <v>35</v>
      </c>
      <c r="G80" s="162">
        <v>19</v>
      </c>
      <c r="H80" s="162">
        <v>8</v>
      </c>
      <c r="I80" s="162">
        <v>24</v>
      </c>
      <c r="J80" s="215">
        <v>10</v>
      </c>
      <c r="K80" s="164">
        <v>8</v>
      </c>
      <c r="L80" s="190"/>
    </row>
    <row r="81" spans="2:12" ht="15.75">
      <c r="B81" s="385"/>
      <c r="C81" s="200" t="s">
        <v>400</v>
      </c>
      <c r="D81" s="201">
        <f t="shared" si="3"/>
        <v>41894</v>
      </c>
      <c r="E81" s="168">
        <v>31</v>
      </c>
      <c r="F81" s="168">
        <v>9</v>
      </c>
      <c r="G81" s="168">
        <v>33</v>
      </c>
      <c r="H81" s="168">
        <v>26</v>
      </c>
      <c r="I81" s="168">
        <v>13</v>
      </c>
      <c r="J81" s="216">
        <v>7</v>
      </c>
      <c r="K81" s="170">
        <v>11</v>
      </c>
      <c r="L81" s="191"/>
    </row>
    <row r="82" spans="2:12" ht="15.75">
      <c r="B82" s="384">
        <f>+B80+1</f>
        <v>38</v>
      </c>
      <c r="C82" s="196" t="s">
        <v>401</v>
      </c>
      <c r="D82" s="197">
        <f t="shared" si="3"/>
        <v>41898</v>
      </c>
      <c r="E82" s="162">
        <v>4</v>
      </c>
      <c r="F82" s="162">
        <v>30</v>
      </c>
      <c r="G82" s="162">
        <v>35</v>
      </c>
      <c r="H82" s="162">
        <v>50</v>
      </c>
      <c r="I82" s="162">
        <v>29</v>
      </c>
      <c r="J82" s="215">
        <v>4</v>
      </c>
      <c r="K82" s="164">
        <v>2</v>
      </c>
      <c r="L82" s="190"/>
    </row>
    <row r="83" spans="2:12" ht="15.75">
      <c r="B83" s="385"/>
      <c r="C83" s="200" t="s">
        <v>402</v>
      </c>
      <c r="D83" s="201">
        <f t="shared" si="3"/>
        <v>41901</v>
      </c>
      <c r="E83" s="168">
        <v>6</v>
      </c>
      <c r="F83" s="168">
        <v>34</v>
      </c>
      <c r="G83" s="168">
        <v>8</v>
      </c>
      <c r="H83" s="168">
        <v>38</v>
      </c>
      <c r="I83" s="168">
        <v>48</v>
      </c>
      <c r="J83" s="216">
        <v>9</v>
      </c>
      <c r="K83" s="170">
        <v>3</v>
      </c>
      <c r="L83" s="191"/>
    </row>
    <row r="84" spans="2:12" ht="15.75">
      <c r="B84" s="384">
        <f>+B82+1</f>
        <v>39</v>
      </c>
      <c r="C84" s="196" t="s">
        <v>403</v>
      </c>
      <c r="D84" s="197">
        <f t="shared" si="3"/>
        <v>41905</v>
      </c>
      <c r="E84" s="162">
        <v>13</v>
      </c>
      <c r="F84" s="162">
        <v>35</v>
      </c>
      <c r="G84" s="162">
        <v>14</v>
      </c>
      <c r="H84" s="162">
        <v>29</v>
      </c>
      <c r="I84" s="162">
        <v>12</v>
      </c>
      <c r="J84" s="215">
        <v>1</v>
      </c>
      <c r="K84" s="164">
        <v>7</v>
      </c>
      <c r="L84" s="190"/>
    </row>
    <row r="85" spans="2:12" ht="15.75">
      <c r="B85" s="385"/>
      <c r="C85" s="200" t="s">
        <v>404</v>
      </c>
      <c r="D85" s="201">
        <f t="shared" si="3"/>
        <v>41908</v>
      </c>
      <c r="E85" s="168">
        <v>46</v>
      </c>
      <c r="F85" s="168">
        <v>35</v>
      </c>
      <c r="G85" s="168">
        <v>47</v>
      </c>
      <c r="H85" s="168">
        <v>13</v>
      </c>
      <c r="I85" s="168">
        <v>27</v>
      </c>
      <c r="J85" s="216">
        <v>1</v>
      </c>
      <c r="K85" s="170">
        <v>2</v>
      </c>
      <c r="L85" s="191"/>
    </row>
    <row r="86" spans="2:12" ht="15.75">
      <c r="B86" s="384">
        <f>+B84+1</f>
        <v>40</v>
      </c>
      <c r="C86" s="196" t="s">
        <v>405</v>
      </c>
      <c r="D86" s="197">
        <f t="shared" si="3"/>
        <v>41912</v>
      </c>
      <c r="E86" s="162">
        <v>33</v>
      </c>
      <c r="F86" s="162">
        <v>13</v>
      </c>
      <c r="G86" s="162">
        <v>15</v>
      </c>
      <c r="H86" s="162">
        <v>3</v>
      </c>
      <c r="I86" s="162">
        <v>42</v>
      </c>
      <c r="J86" s="215">
        <v>5</v>
      </c>
      <c r="K86" s="164">
        <v>7</v>
      </c>
      <c r="L86" s="190"/>
    </row>
    <row r="87" spans="2:12" ht="15.75">
      <c r="B87" s="385"/>
      <c r="C87" s="200" t="s">
        <v>406</v>
      </c>
      <c r="D87" s="201">
        <f t="shared" si="3"/>
        <v>41915</v>
      </c>
      <c r="E87" s="168">
        <v>13</v>
      </c>
      <c r="F87" s="168">
        <v>23</v>
      </c>
      <c r="G87" s="168">
        <v>50</v>
      </c>
      <c r="H87" s="168">
        <v>48</v>
      </c>
      <c r="I87" s="168">
        <v>4</v>
      </c>
      <c r="J87" s="216">
        <v>10</v>
      </c>
      <c r="K87" s="170">
        <v>5</v>
      </c>
      <c r="L87" s="191"/>
    </row>
    <row r="88" spans="2:12" ht="15.75">
      <c r="B88" s="384">
        <f>+B86+1</f>
        <v>41</v>
      </c>
      <c r="C88" s="196" t="s">
        <v>407</v>
      </c>
      <c r="D88" s="197">
        <f t="shared" si="3"/>
        <v>41919</v>
      </c>
      <c r="E88" s="162">
        <v>38</v>
      </c>
      <c r="F88" s="162">
        <v>30</v>
      </c>
      <c r="G88" s="162">
        <v>21</v>
      </c>
      <c r="H88" s="162">
        <v>9</v>
      </c>
      <c r="I88" s="162">
        <v>28</v>
      </c>
      <c r="J88" s="215">
        <v>8</v>
      </c>
      <c r="K88" s="164">
        <v>1</v>
      </c>
      <c r="L88" s="190"/>
    </row>
    <row r="89" spans="2:12" ht="15.75">
      <c r="B89" s="385"/>
      <c r="C89" s="200" t="s">
        <v>408</v>
      </c>
      <c r="D89" s="201">
        <f t="shared" si="3"/>
        <v>41922</v>
      </c>
      <c r="E89" s="168">
        <v>29</v>
      </c>
      <c r="F89" s="168">
        <v>42</v>
      </c>
      <c r="G89" s="168">
        <v>47</v>
      </c>
      <c r="H89" s="168">
        <v>45</v>
      </c>
      <c r="I89" s="168">
        <v>6</v>
      </c>
      <c r="J89" s="216">
        <v>9</v>
      </c>
      <c r="K89" s="170">
        <v>10</v>
      </c>
      <c r="L89" s="191"/>
    </row>
    <row r="90" spans="2:12" ht="15.75">
      <c r="B90" s="384">
        <f>+B88+1</f>
        <v>42</v>
      </c>
      <c r="C90" s="196" t="s">
        <v>409</v>
      </c>
      <c r="D90" s="197">
        <f t="shared" si="3"/>
        <v>41926</v>
      </c>
      <c r="E90" s="162">
        <v>15</v>
      </c>
      <c r="F90" s="162">
        <v>23</v>
      </c>
      <c r="G90" s="162">
        <v>32</v>
      </c>
      <c r="H90" s="162">
        <v>4</v>
      </c>
      <c r="I90" s="162">
        <v>5</v>
      </c>
      <c r="J90" s="215">
        <v>7</v>
      </c>
      <c r="K90" s="164">
        <v>3</v>
      </c>
      <c r="L90" s="190"/>
    </row>
    <row r="91" spans="2:12" ht="15.75">
      <c r="B91" s="385"/>
      <c r="C91" s="200" t="s">
        <v>410</v>
      </c>
      <c r="D91" s="201">
        <f t="shared" si="3"/>
        <v>41929</v>
      </c>
      <c r="E91" s="168">
        <v>49</v>
      </c>
      <c r="F91" s="168">
        <v>13</v>
      </c>
      <c r="G91" s="168">
        <v>48</v>
      </c>
      <c r="H91" s="168">
        <v>1</v>
      </c>
      <c r="I91" s="168">
        <v>40</v>
      </c>
      <c r="J91" s="216">
        <v>8</v>
      </c>
      <c r="K91" s="170">
        <v>10</v>
      </c>
      <c r="L91" s="191"/>
    </row>
    <row r="92" spans="2:12" ht="15.75">
      <c r="B92" s="384">
        <f>+B90+1</f>
        <v>43</v>
      </c>
      <c r="C92" s="196" t="s">
        <v>411</v>
      </c>
      <c r="D92" s="197">
        <f t="shared" si="3"/>
        <v>41933</v>
      </c>
      <c r="E92" s="162">
        <v>40</v>
      </c>
      <c r="F92" s="162">
        <v>33</v>
      </c>
      <c r="G92" s="162">
        <v>27</v>
      </c>
      <c r="H92" s="162">
        <v>20</v>
      </c>
      <c r="I92" s="162">
        <v>21</v>
      </c>
      <c r="J92" s="215">
        <v>3</v>
      </c>
      <c r="K92" s="164">
        <v>10</v>
      </c>
      <c r="L92" s="190"/>
    </row>
    <row r="93" spans="2:12" ht="15.75">
      <c r="B93" s="385"/>
      <c r="C93" s="207" t="s">
        <v>412</v>
      </c>
      <c r="D93" s="201">
        <f t="shared" si="3"/>
        <v>41936</v>
      </c>
      <c r="E93" s="168">
        <v>42</v>
      </c>
      <c r="F93" s="168">
        <v>20</v>
      </c>
      <c r="G93" s="168">
        <v>3</v>
      </c>
      <c r="H93" s="168">
        <v>30</v>
      </c>
      <c r="I93" s="168">
        <v>9</v>
      </c>
      <c r="J93" s="216">
        <v>6</v>
      </c>
      <c r="K93" s="170">
        <v>1</v>
      </c>
      <c r="L93" s="191"/>
    </row>
    <row r="94" spans="2:12" ht="15.75">
      <c r="B94" s="384">
        <f>+B92+1</f>
        <v>44</v>
      </c>
      <c r="C94" s="196" t="s">
        <v>413</v>
      </c>
      <c r="D94" s="197">
        <f t="shared" si="3"/>
        <v>41940</v>
      </c>
      <c r="E94" s="162">
        <v>45</v>
      </c>
      <c r="F94" s="162">
        <v>17</v>
      </c>
      <c r="G94" s="162">
        <v>40</v>
      </c>
      <c r="H94" s="162">
        <v>10</v>
      </c>
      <c r="I94" s="162">
        <v>15</v>
      </c>
      <c r="J94" s="215">
        <v>1</v>
      </c>
      <c r="K94" s="164">
        <v>2</v>
      </c>
      <c r="L94" s="190"/>
    </row>
    <row r="95" spans="2:12" ht="15.75">
      <c r="B95" s="385"/>
      <c r="C95" s="200" t="s">
        <v>414</v>
      </c>
      <c r="D95" s="201">
        <f t="shared" si="3"/>
        <v>41943</v>
      </c>
      <c r="E95" s="168">
        <v>10</v>
      </c>
      <c r="F95" s="168">
        <v>41</v>
      </c>
      <c r="G95" s="168">
        <v>13</v>
      </c>
      <c r="H95" s="168">
        <v>20</v>
      </c>
      <c r="I95" s="168">
        <v>33</v>
      </c>
      <c r="J95" s="216">
        <v>9</v>
      </c>
      <c r="K95" s="170">
        <v>3</v>
      </c>
      <c r="L95" s="191"/>
    </row>
    <row r="96" spans="2:12" ht="15.75">
      <c r="B96" s="384">
        <f>+B94+1</f>
        <v>45</v>
      </c>
      <c r="C96" s="196" t="s">
        <v>415</v>
      </c>
      <c r="D96" s="197">
        <f t="shared" si="3"/>
        <v>41947</v>
      </c>
      <c r="E96" s="162">
        <v>1</v>
      </c>
      <c r="F96" s="162">
        <v>13</v>
      </c>
      <c r="G96" s="162">
        <v>6</v>
      </c>
      <c r="H96" s="162">
        <v>26</v>
      </c>
      <c r="I96" s="162">
        <v>17</v>
      </c>
      <c r="J96" s="215">
        <v>3</v>
      </c>
      <c r="K96" s="164">
        <v>5</v>
      </c>
      <c r="L96" s="190"/>
    </row>
    <row r="97" spans="2:12" ht="15.75">
      <c r="B97" s="385"/>
      <c r="C97" s="200" t="s">
        <v>416</v>
      </c>
      <c r="D97" s="201">
        <f t="shared" si="3"/>
        <v>41950</v>
      </c>
      <c r="E97" s="168">
        <v>32</v>
      </c>
      <c r="F97" s="168">
        <v>13</v>
      </c>
      <c r="G97" s="168">
        <v>38</v>
      </c>
      <c r="H97" s="168">
        <v>46</v>
      </c>
      <c r="I97" s="168">
        <v>25</v>
      </c>
      <c r="J97" s="216">
        <v>10</v>
      </c>
      <c r="K97" s="170">
        <v>1</v>
      </c>
      <c r="L97" s="191"/>
    </row>
    <row r="98" spans="2:12" ht="15.75">
      <c r="B98" s="384">
        <f>+B96+1</f>
        <v>46</v>
      </c>
      <c r="C98" s="196" t="s">
        <v>417</v>
      </c>
      <c r="D98" s="197">
        <f t="shared" si="3"/>
        <v>41954</v>
      </c>
      <c r="E98" s="162">
        <v>46</v>
      </c>
      <c r="F98" s="162">
        <v>14</v>
      </c>
      <c r="G98" s="162">
        <v>36</v>
      </c>
      <c r="H98" s="162">
        <v>2</v>
      </c>
      <c r="I98" s="162">
        <v>21</v>
      </c>
      <c r="J98" s="215">
        <v>11</v>
      </c>
      <c r="K98" s="164">
        <v>7</v>
      </c>
      <c r="L98" s="190"/>
    </row>
    <row r="99" spans="2:12" ht="15.75">
      <c r="B99" s="385"/>
      <c r="C99" s="200" t="s">
        <v>418</v>
      </c>
      <c r="D99" s="201">
        <f t="shared" si="3"/>
        <v>41957</v>
      </c>
      <c r="E99" s="168">
        <v>36</v>
      </c>
      <c r="F99" s="168">
        <v>32</v>
      </c>
      <c r="G99" s="168">
        <v>38</v>
      </c>
      <c r="H99" s="168">
        <v>48</v>
      </c>
      <c r="I99" s="168">
        <v>17</v>
      </c>
      <c r="J99" s="216">
        <v>8</v>
      </c>
      <c r="K99" s="170">
        <v>5</v>
      </c>
      <c r="L99" s="191"/>
    </row>
    <row r="100" spans="2:12" ht="15.75">
      <c r="B100" s="384">
        <f>+B98+1</f>
        <v>47</v>
      </c>
      <c r="C100" s="196" t="s">
        <v>419</v>
      </c>
      <c r="D100" s="197">
        <f t="shared" si="3"/>
        <v>41961</v>
      </c>
      <c r="E100" s="162">
        <v>3</v>
      </c>
      <c r="F100" s="162">
        <v>2</v>
      </c>
      <c r="G100" s="162">
        <v>36</v>
      </c>
      <c r="H100" s="162">
        <v>38</v>
      </c>
      <c r="I100" s="162">
        <v>17</v>
      </c>
      <c r="J100" s="215">
        <v>11</v>
      </c>
      <c r="K100" s="164">
        <v>4</v>
      </c>
      <c r="L100" s="190"/>
    </row>
    <row r="101" spans="2:12" ht="15.75">
      <c r="B101" s="385"/>
      <c r="C101" s="200" t="s">
        <v>420</v>
      </c>
      <c r="D101" s="201">
        <f t="shared" si="3"/>
        <v>41964</v>
      </c>
      <c r="E101" s="168">
        <v>28</v>
      </c>
      <c r="F101" s="168">
        <v>32</v>
      </c>
      <c r="G101" s="168">
        <v>7</v>
      </c>
      <c r="H101" s="168">
        <v>37</v>
      </c>
      <c r="I101" s="168">
        <v>4</v>
      </c>
      <c r="J101" s="216">
        <v>5</v>
      </c>
      <c r="K101" s="170">
        <v>10</v>
      </c>
      <c r="L101" s="191"/>
    </row>
    <row r="102" spans="2:12" ht="15.75">
      <c r="B102" s="384">
        <f>+B100+1</f>
        <v>48</v>
      </c>
      <c r="C102" s="196" t="s">
        <v>421</v>
      </c>
      <c r="D102" s="197">
        <f t="shared" si="3"/>
        <v>41968</v>
      </c>
      <c r="E102" s="162">
        <v>32</v>
      </c>
      <c r="F102" s="162">
        <v>7</v>
      </c>
      <c r="G102" s="162">
        <v>36</v>
      </c>
      <c r="H102" s="162">
        <v>3</v>
      </c>
      <c r="I102" s="162">
        <v>25</v>
      </c>
      <c r="J102" s="215">
        <v>1</v>
      </c>
      <c r="K102" s="164">
        <v>6</v>
      </c>
      <c r="L102" s="190"/>
    </row>
    <row r="103" spans="2:12" ht="15.75">
      <c r="B103" s="385"/>
      <c r="C103" s="200" t="s">
        <v>422</v>
      </c>
      <c r="D103" s="201">
        <f t="shared" si="3"/>
        <v>41971</v>
      </c>
      <c r="E103" s="168">
        <v>10</v>
      </c>
      <c r="F103" s="168">
        <v>23</v>
      </c>
      <c r="G103" s="168">
        <v>6</v>
      </c>
      <c r="H103" s="168">
        <v>41</v>
      </c>
      <c r="I103" s="168">
        <v>15</v>
      </c>
      <c r="J103" s="216">
        <v>10</v>
      </c>
      <c r="K103" s="170">
        <v>4</v>
      </c>
      <c r="L103" s="191"/>
    </row>
    <row r="104" spans="2:12" ht="15.75">
      <c r="B104" s="384">
        <f>+B102+1</f>
        <v>49</v>
      </c>
      <c r="C104" s="196" t="s">
        <v>423</v>
      </c>
      <c r="D104" s="197">
        <f t="shared" si="3"/>
        <v>41975</v>
      </c>
      <c r="E104" s="162">
        <v>15</v>
      </c>
      <c r="F104" s="162">
        <v>25</v>
      </c>
      <c r="G104" s="162">
        <v>3</v>
      </c>
      <c r="H104" s="162">
        <v>49</v>
      </c>
      <c r="I104" s="162">
        <v>44</v>
      </c>
      <c r="J104" s="215">
        <v>9</v>
      </c>
      <c r="K104" s="164">
        <v>1</v>
      </c>
      <c r="L104" s="190"/>
    </row>
    <row r="105" spans="2:12" ht="15.75">
      <c r="B105" s="385"/>
      <c r="C105" s="200" t="s">
        <v>424</v>
      </c>
      <c r="D105" s="201">
        <f t="shared" si="3"/>
        <v>41978</v>
      </c>
      <c r="E105" s="168">
        <v>5</v>
      </c>
      <c r="F105" s="168">
        <v>8</v>
      </c>
      <c r="G105" s="168">
        <v>48</v>
      </c>
      <c r="H105" s="168">
        <v>47</v>
      </c>
      <c r="I105" s="168">
        <v>37</v>
      </c>
      <c r="J105" s="216">
        <v>3</v>
      </c>
      <c r="K105" s="170">
        <v>2</v>
      </c>
      <c r="L105" s="191"/>
    </row>
    <row r="106" spans="2:12" ht="15.75">
      <c r="B106" s="384">
        <f>+B104+1</f>
        <v>50</v>
      </c>
      <c r="C106" s="196" t="s">
        <v>425</v>
      </c>
      <c r="D106" s="197">
        <f t="shared" si="3"/>
        <v>41982</v>
      </c>
      <c r="E106" s="162">
        <v>31</v>
      </c>
      <c r="F106" s="162">
        <v>1</v>
      </c>
      <c r="G106" s="162">
        <v>3</v>
      </c>
      <c r="H106" s="162">
        <v>42</v>
      </c>
      <c r="I106" s="162">
        <v>46</v>
      </c>
      <c r="J106" s="215">
        <v>11</v>
      </c>
      <c r="K106" s="164">
        <v>4</v>
      </c>
      <c r="L106" s="190"/>
    </row>
    <row r="107" spans="2:12" ht="15.75">
      <c r="B107" s="385"/>
      <c r="C107" s="200" t="s">
        <v>426</v>
      </c>
      <c r="D107" s="201">
        <f t="shared" si="3"/>
        <v>41985</v>
      </c>
      <c r="E107" s="168">
        <v>28</v>
      </c>
      <c r="F107" s="168">
        <v>2</v>
      </c>
      <c r="G107" s="168">
        <v>15</v>
      </c>
      <c r="H107" s="168">
        <v>31</v>
      </c>
      <c r="I107" s="168">
        <v>37</v>
      </c>
      <c r="J107" s="216">
        <v>4</v>
      </c>
      <c r="K107" s="170">
        <v>6</v>
      </c>
      <c r="L107" s="191"/>
    </row>
    <row r="108" spans="2:12" ht="15.75">
      <c r="B108" s="384">
        <f>+B106+1</f>
        <v>51</v>
      </c>
      <c r="C108" s="196" t="s">
        <v>427</v>
      </c>
      <c r="D108" s="197">
        <f t="shared" si="3"/>
        <v>41989</v>
      </c>
      <c r="E108" s="162">
        <v>13</v>
      </c>
      <c r="F108" s="162">
        <v>7</v>
      </c>
      <c r="G108" s="162">
        <v>3</v>
      </c>
      <c r="H108" s="162">
        <v>25</v>
      </c>
      <c r="I108" s="162">
        <v>12</v>
      </c>
      <c r="J108" s="215">
        <v>5</v>
      </c>
      <c r="K108" s="164">
        <v>8</v>
      </c>
      <c r="L108" s="190"/>
    </row>
    <row r="109" spans="2:12" ht="15.75">
      <c r="B109" s="385"/>
      <c r="C109" s="200" t="s">
        <v>428</v>
      </c>
      <c r="D109" s="201">
        <f t="shared" si="3"/>
        <v>41992</v>
      </c>
      <c r="E109" s="168">
        <v>39</v>
      </c>
      <c r="F109" s="168">
        <v>44</v>
      </c>
      <c r="G109" s="168">
        <v>23</v>
      </c>
      <c r="H109" s="168">
        <v>29</v>
      </c>
      <c r="I109" s="168">
        <v>31</v>
      </c>
      <c r="J109" s="216">
        <v>5</v>
      </c>
      <c r="K109" s="170">
        <v>8</v>
      </c>
      <c r="L109" s="191"/>
    </row>
    <row r="110" spans="2:12" ht="15.75">
      <c r="B110" s="384">
        <f>+B108+1</f>
        <v>52</v>
      </c>
      <c r="C110" s="196" t="s">
        <v>429</v>
      </c>
      <c r="D110" s="197">
        <f t="shared" si="3"/>
        <v>41996</v>
      </c>
      <c r="E110" s="162">
        <v>49</v>
      </c>
      <c r="F110" s="162">
        <v>25</v>
      </c>
      <c r="G110" s="162">
        <v>9</v>
      </c>
      <c r="H110" s="162">
        <v>19</v>
      </c>
      <c r="I110" s="162">
        <v>8</v>
      </c>
      <c r="J110" s="215">
        <v>10</v>
      </c>
      <c r="K110" s="164">
        <v>2</v>
      </c>
      <c r="L110" s="189"/>
    </row>
    <row r="111" spans="2:12" ht="16.5" thickBot="1">
      <c r="B111" s="390"/>
      <c r="C111" s="209" t="s">
        <v>430</v>
      </c>
      <c r="D111" s="210">
        <f t="shared" si="3"/>
        <v>41999</v>
      </c>
      <c r="E111" s="174">
        <v>26</v>
      </c>
      <c r="F111" s="175">
        <v>45</v>
      </c>
      <c r="G111" s="175">
        <v>27</v>
      </c>
      <c r="H111" s="175">
        <v>49</v>
      </c>
      <c r="I111" s="175">
        <v>17</v>
      </c>
      <c r="J111" s="174">
        <v>2</v>
      </c>
      <c r="K111" s="177">
        <v>3</v>
      </c>
      <c r="L111" s="192"/>
    </row>
  </sheetData>
  <sheetProtection sheet="1" objects="1" scenarios="1"/>
  <mergeCells count="64">
    <mergeCell ref="B106:B107"/>
    <mergeCell ref="B108:B109"/>
    <mergeCell ref="B110:B111"/>
    <mergeCell ref="B94:B95"/>
    <mergeCell ref="B96:B97"/>
    <mergeCell ref="B98:B99"/>
    <mergeCell ref="B100:B101"/>
    <mergeCell ref="B102:B103"/>
    <mergeCell ref="B104:B105"/>
    <mergeCell ref="B92:B93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68:B6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44:B45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20:B21"/>
    <mergeCell ref="L6:L7"/>
    <mergeCell ref="N6:O6"/>
    <mergeCell ref="Q6:R6"/>
    <mergeCell ref="E7:I7"/>
    <mergeCell ref="J7:K7"/>
    <mergeCell ref="B8:B9"/>
    <mergeCell ref="B10:B11"/>
    <mergeCell ref="B12:B13"/>
    <mergeCell ref="B14:B15"/>
    <mergeCell ref="B16:B17"/>
    <mergeCell ref="B18:B19"/>
    <mergeCell ref="B1:G1"/>
    <mergeCell ref="B3:E3"/>
    <mergeCell ref="B4:K4"/>
    <mergeCell ref="B6:B7"/>
    <mergeCell ref="C6:C7"/>
    <mergeCell ref="D6:D7"/>
    <mergeCell ref="E6:K6"/>
  </mergeCells>
  <printOptions horizontalCentered="1"/>
  <pageMargins left="0.1968503937007874" right="0.1968503937007874" top="0.5511811023622047" bottom="0.35433070866141736" header="0.31496062992125984" footer="0.31496062992125984"/>
  <pageSetup horizontalDpi="1200" verticalDpi="1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PageLayoutView="0" workbookViewId="0" topLeftCell="A1">
      <selection activeCell="L23" sqref="L23"/>
    </sheetView>
  </sheetViews>
  <sheetFormatPr defaultColWidth="12.42187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17.00390625" style="0" customWidth="1"/>
    <col min="13" max="13" width="6.421875" style="0" customWidth="1"/>
    <col min="14" max="14" width="12.421875" style="0" customWidth="1"/>
    <col min="15" max="15" width="13.57421875" style="0" customWidth="1"/>
    <col min="16" max="16" width="5.8515625" style="0" customWidth="1"/>
    <col min="17" max="17" width="10.00390625" style="0" customWidth="1"/>
    <col min="18" max="18" width="9.28125" style="0" customWidth="1"/>
  </cols>
  <sheetData>
    <row r="1" spans="2:12" ht="15.75" thickBot="1">
      <c r="B1" s="352" t="s">
        <v>540</v>
      </c>
      <c r="C1" s="353"/>
      <c r="D1" s="353"/>
      <c r="E1" s="353"/>
      <c r="F1" s="353"/>
      <c r="G1" s="354"/>
      <c r="J1" s="2"/>
      <c r="K1" s="2"/>
      <c r="L1" s="2"/>
    </row>
    <row r="2" spans="3:12" ht="12.75">
      <c r="C2" s="2"/>
      <c r="J2" s="2"/>
      <c r="K2" s="2"/>
      <c r="L2" s="2"/>
    </row>
    <row r="3" spans="2:12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  <c r="L3" s="4"/>
    </row>
    <row r="4" spans="2:18" ht="25.5">
      <c r="B4" s="366" t="s">
        <v>432</v>
      </c>
      <c r="C4" s="366"/>
      <c r="D4" s="366"/>
      <c r="E4" s="366"/>
      <c r="F4" s="366"/>
      <c r="G4" s="366"/>
      <c r="H4" s="366"/>
      <c r="I4" s="366"/>
      <c r="J4" s="366"/>
      <c r="K4" s="366"/>
      <c r="L4" s="213"/>
      <c r="N4" s="74" t="s">
        <v>14</v>
      </c>
      <c r="O4" s="75"/>
      <c r="P4" s="75"/>
      <c r="Q4" s="75"/>
      <c r="R4" s="75"/>
    </row>
    <row r="5" spans="3:18" ht="6.75" customHeight="1" thickBot="1">
      <c r="C5" s="4"/>
      <c r="D5" s="4"/>
      <c r="E5" s="72"/>
      <c r="F5" s="72"/>
      <c r="G5" s="72"/>
      <c r="H5" s="72"/>
      <c r="I5" s="72"/>
      <c r="J5" s="4"/>
      <c r="K5" s="4"/>
      <c r="L5" s="4"/>
      <c r="N5" s="76"/>
      <c r="O5" s="76"/>
      <c r="P5" s="76"/>
      <c r="Q5" s="76"/>
      <c r="R5" s="76"/>
    </row>
    <row r="6" spans="2:18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L6" s="378" t="s">
        <v>325</v>
      </c>
      <c r="N6" s="339" t="s">
        <v>15</v>
      </c>
      <c r="O6" s="340"/>
      <c r="P6" s="76"/>
      <c r="Q6" s="339" t="s">
        <v>5</v>
      </c>
      <c r="R6" s="340"/>
    </row>
    <row r="7" spans="2:18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360" t="s">
        <v>5</v>
      </c>
      <c r="K7" s="363"/>
      <c r="L7" s="379"/>
      <c r="N7" s="77" t="s">
        <v>16</v>
      </c>
      <c r="O7" s="77" t="s">
        <v>17</v>
      </c>
      <c r="P7" s="78"/>
      <c r="Q7" s="77" t="s">
        <v>16</v>
      </c>
      <c r="R7" s="77" t="s">
        <v>17</v>
      </c>
    </row>
    <row r="8" spans="2:18" ht="15" customHeight="1">
      <c r="B8" s="376">
        <v>1</v>
      </c>
      <c r="C8" s="219" t="s">
        <v>433</v>
      </c>
      <c r="D8" s="220">
        <v>42003</v>
      </c>
      <c r="E8" s="270">
        <v>6</v>
      </c>
      <c r="F8" s="271">
        <v>18</v>
      </c>
      <c r="G8" s="271">
        <v>39</v>
      </c>
      <c r="H8" s="271">
        <v>50</v>
      </c>
      <c r="I8" s="271">
        <v>44</v>
      </c>
      <c r="J8" s="272">
        <v>11</v>
      </c>
      <c r="K8" s="273">
        <v>8</v>
      </c>
      <c r="L8" s="253"/>
      <c r="N8" s="79">
        <v>1</v>
      </c>
      <c r="O8" s="80">
        <f>COUNTIF($E$8:$I$113,"1")</f>
        <v>4</v>
      </c>
      <c r="P8" s="76"/>
      <c r="Q8" s="81">
        <v>1</v>
      </c>
      <c r="R8" s="80">
        <f>COUNTIF($J$8:$K$113,"1")</f>
        <v>18</v>
      </c>
    </row>
    <row r="9" spans="2:18" ht="15" customHeight="1">
      <c r="B9" s="377"/>
      <c r="C9" s="225" t="s">
        <v>434</v>
      </c>
      <c r="D9" s="226">
        <f>+D8+3</f>
        <v>42006</v>
      </c>
      <c r="E9" s="271">
        <v>24</v>
      </c>
      <c r="F9" s="271">
        <v>25</v>
      </c>
      <c r="G9" s="271">
        <v>49</v>
      </c>
      <c r="H9" s="271">
        <v>28</v>
      </c>
      <c r="I9" s="271">
        <v>22</v>
      </c>
      <c r="J9" s="272">
        <v>3</v>
      </c>
      <c r="K9" s="273">
        <v>6</v>
      </c>
      <c r="L9" s="254"/>
      <c r="N9" s="82">
        <f aca="true" t="shared" si="0" ref="N9:N25">+N8+1</f>
        <v>2</v>
      </c>
      <c r="O9" s="83">
        <f>COUNTIF($E$8:$I$113,"2")</f>
        <v>8</v>
      </c>
      <c r="P9" s="76"/>
      <c r="Q9" s="82">
        <f aca="true" t="shared" si="1" ref="Q9:Q16">+Q8+1</f>
        <v>2</v>
      </c>
      <c r="R9" s="83">
        <f>COUNTIF($J$8:$K$113,"2")</f>
        <v>13</v>
      </c>
    </row>
    <row r="10" spans="2:18" ht="15" customHeight="1">
      <c r="B10" s="374">
        <f>+B8+1</f>
        <v>2</v>
      </c>
      <c r="C10" s="227" t="s">
        <v>435</v>
      </c>
      <c r="D10" s="228">
        <f>+D8+7</f>
        <v>42010</v>
      </c>
      <c r="E10" s="274">
        <v>20</v>
      </c>
      <c r="F10" s="274">
        <v>38</v>
      </c>
      <c r="G10" s="274">
        <v>30</v>
      </c>
      <c r="H10" s="274">
        <v>14</v>
      </c>
      <c r="I10" s="274">
        <v>49</v>
      </c>
      <c r="J10" s="275">
        <v>4</v>
      </c>
      <c r="K10" s="276">
        <v>3</v>
      </c>
      <c r="L10" s="255"/>
      <c r="N10" s="82">
        <f t="shared" si="0"/>
        <v>3</v>
      </c>
      <c r="O10" s="83">
        <f>COUNTIF($E$8:$I$113,"3")</f>
        <v>9</v>
      </c>
      <c r="P10" s="76"/>
      <c r="Q10" s="82">
        <f t="shared" si="1"/>
        <v>3</v>
      </c>
      <c r="R10" s="83">
        <f>COUNTIF($J$8:$K$113,"3")</f>
        <v>19</v>
      </c>
    </row>
    <row r="11" spans="2:18" ht="15" customHeight="1">
      <c r="B11" s="375"/>
      <c r="C11" s="232" t="s">
        <v>436</v>
      </c>
      <c r="D11" s="233">
        <f>+D9+7</f>
        <v>42013</v>
      </c>
      <c r="E11" s="277">
        <v>6</v>
      </c>
      <c r="F11" s="277">
        <v>32</v>
      </c>
      <c r="G11" s="277">
        <v>45</v>
      </c>
      <c r="H11" s="277">
        <v>21</v>
      </c>
      <c r="I11" s="277">
        <v>24</v>
      </c>
      <c r="J11" s="278">
        <v>1</v>
      </c>
      <c r="K11" s="279">
        <v>11</v>
      </c>
      <c r="L11" s="256"/>
      <c r="N11" s="82">
        <f t="shared" si="0"/>
        <v>4</v>
      </c>
      <c r="O11" s="83">
        <f>COUNTIF($E$8:$I$113,"4")</f>
        <v>8</v>
      </c>
      <c r="P11" s="76"/>
      <c r="Q11" s="82">
        <f t="shared" si="1"/>
        <v>4</v>
      </c>
      <c r="R11" s="83">
        <f>COUNTIF($J$8:$K$113,"4")</f>
        <v>11</v>
      </c>
    </row>
    <row r="12" spans="2:18" ht="15" customHeight="1">
      <c r="B12" s="374">
        <f>+B10+1</f>
        <v>3</v>
      </c>
      <c r="C12" s="227" t="s">
        <v>437</v>
      </c>
      <c r="D12" s="228">
        <f>+D10+7</f>
        <v>42017</v>
      </c>
      <c r="E12" s="274">
        <v>34</v>
      </c>
      <c r="F12" s="274">
        <v>31</v>
      </c>
      <c r="G12" s="274">
        <v>21</v>
      </c>
      <c r="H12" s="274">
        <v>8</v>
      </c>
      <c r="I12" s="274">
        <v>17</v>
      </c>
      <c r="J12" s="275">
        <v>10</v>
      </c>
      <c r="K12" s="276">
        <v>9</v>
      </c>
      <c r="L12" s="255"/>
      <c r="M12" s="70"/>
      <c r="N12" s="82">
        <f t="shared" si="0"/>
        <v>5</v>
      </c>
      <c r="O12" s="83">
        <f>COUNTIF($E$8:$I$113,"5")</f>
        <v>13</v>
      </c>
      <c r="P12" s="76"/>
      <c r="Q12" s="82">
        <f t="shared" si="1"/>
        <v>5</v>
      </c>
      <c r="R12" s="83">
        <f>COUNTIF($J$8:$K$113,"5")</f>
        <v>10</v>
      </c>
    </row>
    <row r="13" spans="2:18" ht="15" customHeight="1">
      <c r="B13" s="375"/>
      <c r="C13" s="232" t="s">
        <v>438</v>
      </c>
      <c r="D13" s="233">
        <f>+D11+7</f>
        <v>42020</v>
      </c>
      <c r="E13" s="277">
        <v>34</v>
      </c>
      <c r="F13" s="277">
        <v>32</v>
      </c>
      <c r="G13" s="277">
        <v>29</v>
      </c>
      <c r="H13" s="277">
        <v>30</v>
      </c>
      <c r="I13" s="277">
        <v>46</v>
      </c>
      <c r="J13" s="278">
        <v>6</v>
      </c>
      <c r="K13" s="279">
        <v>3</v>
      </c>
      <c r="L13" s="256"/>
      <c r="N13" s="82">
        <f t="shared" si="0"/>
        <v>6</v>
      </c>
      <c r="O13" s="83">
        <f>COUNTIF($E$8:$I$113,"6")</f>
        <v>14</v>
      </c>
      <c r="P13" s="76"/>
      <c r="Q13" s="82">
        <f t="shared" si="1"/>
        <v>6</v>
      </c>
      <c r="R13" s="83">
        <f>COUNTIF($J$8:$K$113,"6")</f>
        <v>18</v>
      </c>
    </row>
    <row r="14" spans="2:18" ht="15" customHeight="1">
      <c r="B14" s="374">
        <f>+B12+1</f>
        <v>4</v>
      </c>
      <c r="C14" s="227" t="s">
        <v>439</v>
      </c>
      <c r="D14" s="228">
        <f aca="true" t="shared" si="2" ref="D14:D77">+D12+7</f>
        <v>42024</v>
      </c>
      <c r="E14" s="274">
        <v>33</v>
      </c>
      <c r="F14" s="274">
        <v>47</v>
      </c>
      <c r="G14" s="274">
        <v>15</v>
      </c>
      <c r="H14" s="274">
        <v>41</v>
      </c>
      <c r="I14" s="274">
        <v>44</v>
      </c>
      <c r="J14" s="275">
        <v>10</v>
      </c>
      <c r="K14" s="276">
        <v>8</v>
      </c>
      <c r="L14" s="255"/>
      <c r="N14" s="82">
        <f t="shared" si="0"/>
        <v>7</v>
      </c>
      <c r="O14" s="83">
        <f>COUNTIF($E$8:$I$113,"7")</f>
        <v>13</v>
      </c>
      <c r="P14" s="76"/>
      <c r="Q14" s="82">
        <f t="shared" si="1"/>
        <v>7</v>
      </c>
      <c r="R14" s="83">
        <f>COUNTIF($J$8:$K$113,"7")</f>
        <v>20</v>
      </c>
    </row>
    <row r="15" spans="2:18" ht="15" customHeight="1">
      <c r="B15" s="375"/>
      <c r="C15" s="232" t="s">
        <v>440</v>
      </c>
      <c r="D15" s="233">
        <f t="shared" si="2"/>
        <v>42027</v>
      </c>
      <c r="E15" s="277">
        <v>30</v>
      </c>
      <c r="F15" s="277">
        <v>45</v>
      </c>
      <c r="G15" s="277">
        <v>29</v>
      </c>
      <c r="H15" s="277">
        <v>38</v>
      </c>
      <c r="I15" s="277">
        <v>6</v>
      </c>
      <c r="J15" s="278">
        <v>8</v>
      </c>
      <c r="K15" s="279">
        <v>1</v>
      </c>
      <c r="L15" s="256"/>
      <c r="M15" s="43"/>
      <c r="N15" s="82">
        <f t="shared" si="0"/>
        <v>8</v>
      </c>
      <c r="O15" s="83">
        <f>COUNTIF($E$8:$I$113,"8")</f>
        <v>13</v>
      </c>
      <c r="P15" s="76"/>
      <c r="Q15" s="82">
        <f t="shared" si="1"/>
        <v>8</v>
      </c>
      <c r="R15" s="83">
        <f>COUNTIF($J$8:$K$113,"8")</f>
        <v>34</v>
      </c>
    </row>
    <row r="16" spans="2:18" ht="15" customHeight="1">
      <c r="B16" s="374">
        <f>+B14+1</f>
        <v>5</v>
      </c>
      <c r="C16" s="227" t="s">
        <v>441</v>
      </c>
      <c r="D16" s="228">
        <f t="shared" si="2"/>
        <v>42031</v>
      </c>
      <c r="E16" s="274">
        <v>10</v>
      </c>
      <c r="F16" s="274">
        <v>33</v>
      </c>
      <c r="G16" s="274">
        <v>5</v>
      </c>
      <c r="H16" s="274">
        <v>31</v>
      </c>
      <c r="I16" s="274">
        <v>40</v>
      </c>
      <c r="J16" s="275">
        <v>10</v>
      </c>
      <c r="K16" s="276">
        <v>8</v>
      </c>
      <c r="L16" s="255"/>
      <c r="N16" s="82">
        <f t="shared" si="0"/>
        <v>9</v>
      </c>
      <c r="O16" s="83">
        <f>COUNTIF($E$8:$I$113,"9")</f>
        <v>5</v>
      </c>
      <c r="P16" s="76"/>
      <c r="Q16" s="145">
        <f t="shared" si="1"/>
        <v>9</v>
      </c>
      <c r="R16" s="146">
        <f>COUNTIF($J$8:$K$113,"9")</f>
        <v>23</v>
      </c>
    </row>
    <row r="17" spans="2:18" ht="15" customHeight="1">
      <c r="B17" s="375"/>
      <c r="C17" s="232" t="s">
        <v>442</v>
      </c>
      <c r="D17" s="233">
        <f t="shared" si="2"/>
        <v>42034</v>
      </c>
      <c r="E17" s="277">
        <v>9</v>
      </c>
      <c r="F17" s="277">
        <v>24</v>
      </c>
      <c r="G17" s="277">
        <v>15</v>
      </c>
      <c r="H17" s="277">
        <v>13</v>
      </c>
      <c r="I17" s="277">
        <v>19</v>
      </c>
      <c r="J17" s="278">
        <v>3</v>
      </c>
      <c r="K17" s="279">
        <v>8</v>
      </c>
      <c r="L17" s="256"/>
      <c r="N17" s="82">
        <f t="shared" si="0"/>
        <v>10</v>
      </c>
      <c r="O17" s="83">
        <f>COUNTIF($E$8:$I$113,"10")</f>
        <v>13</v>
      </c>
      <c r="P17" s="76"/>
      <c r="Q17" s="82">
        <f>+Q16+1</f>
        <v>10</v>
      </c>
      <c r="R17" s="83">
        <f>COUNTIF($J$8:$K$113,"10")</f>
        <v>27</v>
      </c>
    </row>
    <row r="18" spans="2:18" ht="15" customHeight="1" thickBot="1">
      <c r="B18" s="374">
        <f>+B16+1</f>
        <v>6</v>
      </c>
      <c r="C18" s="227" t="s">
        <v>443</v>
      </c>
      <c r="D18" s="228">
        <f t="shared" si="2"/>
        <v>42038</v>
      </c>
      <c r="E18" s="274">
        <v>50</v>
      </c>
      <c r="F18" s="274">
        <v>44</v>
      </c>
      <c r="G18" s="274">
        <v>17</v>
      </c>
      <c r="H18" s="274">
        <v>31</v>
      </c>
      <c r="I18" s="274">
        <v>33</v>
      </c>
      <c r="J18" s="275">
        <v>11</v>
      </c>
      <c r="K18" s="276">
        <v>7</v>
      </c>
      <c r="L18" s="255"/>
      <c r="N18" s="82">
        <f t="shared" si="0"/>
        <v>11</v>
      </c>
      <c r="O18" s="83">
        <f>COUNTIF($E$8:$I$113,"11")</f>
        <v>11</v>
      </c>
      <c r="P18" s="76"/>
      <c r="Q18" s="147">
        <f>+Q17+1</f>
        <v>11</v>
      </c>
      <c r="R18" s="148">
        <f>COUNTIF($J$8:$K$113,"11")</f>
        <v>19</v>
      </c>
    </row>
    <row r="19" spans="2:18" ht="15" customHeight="1">
      <c r="B19" s="375"/>
      <c r="C19" s="232" t="s">
        <v>444</v>
      </c>
      <c r="D19" s="233">
        <f t="shared" si="2"/>
        <v>42041</v>
      </c>
      <c r="E19" s="277">
        <v>50</v>
      </c>
      <c r="F19" s="277">
        <v>30</v>
      </c>
      <c r="G19" s="277">
        <v>10</v>
      </c>
      <c r="H19" s="277">
        <v>26</v>
      </c>
      <c r="I19" s="277">
        <v>39</v>
      </c>
      <c r="J19" s="278">
        <v>8</v>
      </c>
      <c r="K19" s="279">
        <v>7</v>
      </c>
      <c r="L19" s="256"/>
      <c r="N19" s="82">
        <f t="shared" si="0"/>
        <v>12</v>
      </c>
      <c r="O19" s="83">
        <f>COUNTIF($E$8:$I$113,"12")</f>
        <v>6</v>
      </c>
      <c r="P19" s="76"/>
      <c r="Q19" s="76"/>
      <c r="R19" s="76"/>
    </row>
    <row r="20" spans="2:18" ht="15" customHeight="1">
      <c r="B20" s="374">
        <f>+B18+1</f>
        <v>7</v>
      </c>
      <c r="C20" s="227" t="s">
        <v>445</v>
      </c>
      <c r="D20" s="228">
        <f t="shared" si="2"/>
        <v>42045</v>
      </c>
      <c r="E20" s="274">
        <v>30</v>
      </c>
      <c r="F20" s="274">
        <v>45</v>
      </c>
      <c r="G20" s="274">
        <v>20</v>
      </c>
      <c r="H20" s="274">
        <v>13</v>
      </c>
      <c r="I20" s="274">
        <v>17</v>
      </c>
      <c r="J20" s="275">
        <v>9</v>
      </c>
      <c r="K20" s="276">
        <v>10</v>
      </c>
      <c r="L20" s="255"/>
      <c r="M20" s="43"/>
      <c r="N20" s="82">
        <f t="shared" si="0"/>
        <v>13</v>
      </c>
      <c r="O20" s="83">
        <f>COUNTIF($E$8:$I$113,"13")</f>
        <v>6</v>
      </c>
      <c r="P20" s="76"/>
      <c r="Q20" s="76"/>
      <c r="R20" s="76"/>
    </row>
    <row r="21" spans="2:18" ht="15" customHeight="1">
      <c r="B21" s="375"/>
      <c r="C21" s="232" t="s">
        <v>446</v>
      </c>
      <c r="D21" s="233">
        <f t="shared" si="2"/>
        <v>42048</v>
      </c>
      <c r="E21" s="277">
        <v>24</v>
      </c>
      <c r="F21" s="277">
        <v>12</v>
      </c>
      <c r="G21" s="277">
        <v>39</v>
      </c>
      <c r="H21" s="277">
        <v>44</v>
      </c>
      <c r="I21" s="277">
        <v>42</v>
      </c>
      <c r="J21" s="278">
        <v>3</v>
      </c>
      <c r="K21" s="279">
        <v>11</v>
      </c>
      <c r="L21" s="256"/>
      <c r="N21" s="82">
        <f t="shared" si="0"/>
        <v>14</v>
      </c>
      <c r="O21" s="83">
        <f>COUNTIF($E$8:$I$113,"14")</f>
        <v>14</v>
      </c>
      <c r="P21" s="76"/>
      <c r="Q21" s="76"/>
      <c r="R21" s="76"/>
    </row>
    <row r="22" spans="2:18" ht="15" customHeight="1">
      <c r="B22" s="374">
        <f>+B20+1</f>
        <v>8</v>
      </c>
      <c r="C22" s="227" t="s">
        <v>447</v>
      </c>
      <c r="D22" s="228">
        <f t="shared" si="2"/>
        <v>42052</v>
      </c>
      <c r="E22" s="274">
        <v>5</v>
      </c>
      <c r="F22" s="274">
        <v>2</v>
      </c>
      <c r="G22" s="274">
        <v>18</v>
      </c>
      <c r="H22" s="274">
        <v>43</v>
      </c>
      <c r="I22" s="274">
        <v>30</v>
      </c>
      <c r="J22" s="275">
        <v>10</v>
      </c>
      <c r="K22" s="276">
        <v>1</v>
      </c>
      <c r="L22" s="255"/>
      <c r="N22" s="82">
        <f t="shared" si="0"/>
        <v>15</v>
      </c>
      <c r="O22" s="83">
        <f>COUNTIF($E$8:$I$113,"15")</f>
        <v>11</v>
      </c>
      <c r="P22" s="76"/>
      <c r="Q22" s="76"/>
      <c r="R22" s="76"/>
    </row>
    <row r="23" spans="2:18" ht="15" customHeight="1">
      <c r="B23" s="375"/>
      <c r="C23" s="232" t="s">
        <v>448</v>
      </c>
      <c r="D23" s="233">
        <f t="shared" si="2"/>
        <v>42055</v>
      </c>
      <c r="E23" s="277">
        <v>37</v>
      </c>
      <c r="F23" s="277">
        <v>46</v>
      </c>
      <c r="G23" s="277">
        <v>10</v>
      </c>
      <c r="H23" s="277">
        <v>4</v>
      </c>
      <c r="I23" s="277">
        <v>14</v>
      </c>
      <c r="J23" s="278">
        <v>4</v>
      </c>
      <c r="K23" s="279">
        <v>7</v>
      </c>
      <c r="L23" s="256"/>
      <c r="N23" s="82">
        <f t="shared" si="0"/>
        <v>16</v>
      </c>
      <c r="O23" s="83">
        <f>COUNTIF($E$8:$I$113,"16")</f>
        <v>8</v>
      </c>
      <c r="P23" s="76"/>
      <c r="Q23" s="76"/>
      <c r="R23" s="76"/>
    </row>
    <row r="24" spans="2:18" ht="15" customHeight="1">
      <c r="B24" s="374">
        <f>+B22+1</f>
        <v>9</v>
      </c>
      <c r="C24" s="227" t="s">
        <v>449</v>
      </c>
      <c r="D24" s="228">
        <f t="shared" si="2"/>
        <v>42059</v>
      </c>
      <c r="E24" s="274">
        <v>3</v>
      </c>
      <c r="F24" s="274">
        <v>28</v>
      </c>
      <c r="G24" s="274">
        <v>25</v>
      </c>
      <c r="H24" s="274">
        <v>34</v>
      </c>
      <c r="I24" s="274">
        <v>50</v>
      </c>
      <c r="J24" s="275">
        <v>1</v>
      </c>
      <c r="K24" s="276">
        <v>11</v>
      </c>
      <c r="L24" s="255"/>
      <c r="N24" s="82">
        <f t="shared" si="0"/>
        <v>17</v>
      </c>
      <c r="O24" s="83">
        <f>COUNTIF($E$8:$I$113,"17")</f>
        <v>15</v>
      </c>
      <c r="P24" s="76"/>
      <c r="Q24" s="76"/>
      <c r="R24" s="76"/>
    </row>
    <row r="25" spans="2:18" ht="15" customHeight="1">
      <c r="B25" s="375"/>
      <c r="C25" s="232" t="s">
        <v>450</v>
      </c>
      <c r="D25" s="233">
        <f t="shared" si="2"/>
        <v>42062</v>
      </c>
      <c r="E25" s="277">
        <v>17</v>
      </c>
      <c r="F25" s="277">
        <v>25</v>
      </c>
      <c r="G25" s="277">
        <v>14</v>
      </c>
      <c r="H25" s="277">
        <v>5</v>
      </c>
      <c r="I25" s="277">
        <v>47</v>
      </c>
      <c r="J25" s="278">
        <v>10</v>
      </c>
      <c r="K25" s="279">
        <v>9</v>
      </c>
      <c r="L25" s="256"/>
      <c r="N25" s="82">
        <f t="shared" si="0"/>
        <v>18</v>
      </c>
      <c r="O25" s="83">
        <f>COUNTIF($E$8:$I$113,"18")</f>
        <v>15</v>
      </c>
      <c r="P25" s="76"/>
      <c r="Q25" s="76"/>
      <c r="R25" s="76"/>
    </row>
    <row r="26" spans="2:18" ht="15" customHeight="1">
      <c r="B26" s="374">
        <f>+B24+1</f>
        <v>10</v>
      </c>
      <c r="C26" s="227" t="s">
        <v>451</v>
      </c>
      <c r="D26" s="228">
        <f t="shared" si="2"/>
        <v>42066</v>
      </c>
      <c r="E26" s="274">
        <v>6</v>
      </c>
      <c r="F26" s="274">
        <v>21</v>
      </c>
      <c r="G26" s="274">
        <v>13</v>
      </c>
      <c r="H26" s="274">
        <v>8</v>
      </c>
      <c r="I26" s="274">
        <v>11</v>
      </c>
      <c r="J26" s="275">
        <v>8</v>
      </c>
      <c r="K26" s="276">
        <v>7</v>
      </c>
      <c r="L26" s="255"/>
      <c r="N26" s="82">
        <v>19</v>
      </c>
      <c r="O26" s="83">
        <f>COUNTIF($E$8:$I$113,"19")</f>
        <v>11</v>
      </c>
      <c r="P26" s="76"/>
      <c r="Q26" s="76"/>
      <c r="R26" s="76"/>
    </row>
    <row r="27" spans="2:18" ht="15" customHeight="1">
      <c r="B27" s="375"/>
      <c r="C27" s="232" t="s">
        <v>452</v>
      </c>
      <c r="D27" s="233">
        <f t="shared" si="2"/>
        <v>42069</v>
      </c>
      <c r="E27" s="277">
        <v>47</v>
      </c>
      <c r="F27" s="277">
        <v>30</v>
      </c>
      <c r="G27" s="277">
        <v>49</v>
      </c>
      <c r="H27" s="277">
        <v>50</v>
      </c>
      <c r="I27" s="277">
        <v>23</v>
      </c>
      <c r="J27" s="278">
        <v>7</v>
      </c>
      <c r="K27" s="279">
        <v>2</v>
      </c>
      <c r="L27" s="256"/>
      <c r="N27" s="82">
        <v>20</v>
      </c>
      <c r="O27" s="83">
        <f>COUNTIF($E$8:$I$113,"20")</f>
        <v>12</v>
      </c>
      <c r="P27" s="76"/>
      <c r="Q27" s="76"/>
      <c r="R27" s="76"/>
    </row>
    <row r="28" spans="2:18" ht="15" customHeight="1">
      <c r="B28" s="374">
        <f>+B26+1</f>
        <v>11</v>
      </c>
      <c r="C28" s="227" t="s">
        <v>453</v>
      </c>
      <c r="D28" s="228">
        <f t="shared" si="2"/>
        <v>42073</v>
      </c>
      <c r="E28" s="274">
        <v>31</v>
      </c>
      <c r="F28" s="274">
        <v>30</v>
      </c>
      <c r="G28" s="274">
        <v>2</v>
      </c>
      <c r="H28" s="274">
        <v>6</v>
      </c>
      <c r="I28" s="274">
        <v>23</v>
      </c>
      <c r="J28" s="275">
        <v>10</v>
      </c>
      <c r="K28" s="276">
        <v>2</v>
      </c>
      <c r="L28" s="255"/>
      <c r="N28" s="82">
        <v>21</v>
      </c>
      <c r="O28" s="83">
        <f>COUNTIF($E$8:$I$113,"21")</f>
        <v>13</v>
      </c>
      <c r="P28" s="76"/>
      <c r="Q28" s="76"/>
      <c r="R28" s="76"/>
    </row>
    <row r="29" spans="2:18" ht="15" customHeight="1">
      <c r="B29" s="375"/>
      <c r="C29" s="232" t="s">
        <v>454</v>
      </c>
      <c r="D29" s="233">
        <f t="shared" si="2"/>
        <v>42076</v>
      </c>
      <c r="E29" s="277">
        <v>4</v>
      </c>
      <c r="F29" s="277">
        <v>5</v>
      </c>
      <c r="G29" s="277">
        <v>22</v>
      </c>
      <c r="H29" s="277">
        <v>18</v>
      </c>
      <c r="I29" s="277">
        <v>23</v>
      </c>
      <c r="J29" s="278">
        <v>3</v>
      </c>
      <c r="K29" s="279">
        <v>1</v>
      </c>
      <c r="L29" s="256"/>
      <c r="N29" s="82">
        <v>22</v>
      </c>
      <c r="O29" s="83">
        <f>COUNTIF($E$8:$I$113,"22")</f>
        <v>7</v>
      </c>
      <c r="P29" s="76"/>
      <c r="Q29" s="76"/>
      <c r="R29" s="76"/>
    </row>
    <row r="30" spans="2:18" ht="15" customHeight="1">
      <c r="B30" s="374">
        <f>+B28+1</f>
        <v>12</v>
      </c>
      <c r="C30" s="227" t="s">
        <v>455</v>
      </c>
      <c r="D30" s="228">
        <f t="shared" si="2"/>
        <v>42080</v>
      </c>
      <c r="E30" s="274">
        <v>11</v>
      </c>
      <c r="F30" s="274">
        <v>23</v>
      </c>
      <c r="G30" s="274">
        <v>44</v>
      </c>
      <c r="H30" s="274">
        <v>38</v>
      </c>
      <c r="I30" s="274">
        <v>26</v>
      </c>
      <c r="J30" s="275">
        <v>8</v>
      </c>
      <c r="K30" s="276">
        <v>1</v>
      </c>
      <c r="L30" s="255"/>
      <c r="N30" s="82">
        <v>23</v>
      </c>
      <c r="O30" s="83">
        <f>COUNTIF($E$8:$I$113,"23")</f>
        <v>11</v>
      </c>
      <c r="P30" s="76"/>
      <c r="Q30" s="76"/>
      <c r="R30" s="76"/>
    </row>
    <row r="31" spans="2:18" ht="15" customHeight="1">
      <c r="B31" s="375"/>
      <c r="C31" s="232" t="s">
        <v>456</v>
      </c>
      <c r="D31" s="233">
        <f t="shared" si="2"/>
        <v>42083</v>
      </c>
      <c r="E31" s="277">
        <v>3</v>
      </c>
      <c r="F31" s="277">
        <v>14</v>
      </c>
      <c r="G31" s="277">
        <v>42</v>
      </c>
      <c r="H31" s="277">
        <v>48</v>
      </c>
      <c r="I31" s="277">
        <v>37</v>
      </c>
      <c r="J31" s="278">
        <v>1</v>
      </c>
      <c r="K31" s="279">
        <v>10</v>
      </c>
      <c r="L31" s="256"/>
      <c r="N31" s="82">
        <v>24</v>
      </c>
      <c r="O31" s="83">
        <f>COUNTIF($E$8:$I$113,"24")</f>
        <v>12</v>
      </c>
      <c r="P31" s="76"/>
      <c r="Q31" s="76"/>
      <c r="R31" s="76"/>
    </row>
    <row r="32" spans="2:18" ht="15" customHeight="1">
      <c r="B32" s="374">
        <f>+B30+1</f>
        <v>13</v>
      </c>
      <c r="C32" s="227" t="s">
        <v>457</v>
      </c>
      <c r="D32" s="228">
        <f t="shared" si="2"/>
        <v>42087</v>
      </c>
      <c r="E32" s="274">
        <v>40</v>
      </c>
      <c r="F32" s="274">
        <v>10</v>
      </c>
      <c r="G32" s="274">
        <v>39</v>
      </c>
      <c r="H32" s="274">
        <v>24</v>
      </c>
      <c r="I32" s="274">
        <v>26</v>
      </c>
      <c r="J32" s="275">
        <v>3</v>
      </c>
      <c r="K32" s="276">
        <v>10</v>
      </c>
      <c r="L32" s="255"/>
      <c r="N32" s="82">
        <v>25</v>
      </c>
      <c r="O32" s="83">
        <f>COUNTIF($E$8:$I$113,"25")</f>
        <v>10</v>
      </c>
      <c r="P32" s="76"/>
      <c r="Q32" s="76"/>
      <c r="R32" s="76"/>
    </row>
    <row r="33" spans="2:18" ht="15" customHeight="1">
      <c r="B33" s="375"/>
      <c r="C33" s="232" t="s">
        <v>458</v>
      </c>
      <c r="D33" s="233">
        <f t="shared" si="2"/>
        <v>42090</v>
      </c>
      <c r="E33" s="277">
        <v>30</v>
      </c>
      <c r="F33" s="277">
        <v>39</v>
      </c>
      <c r="G33" s="277">
        <v>32</v>
      </c>
      <c r="H33" s="277">
        <v>44</v>
      </c>
      <c r="I33" s="277">
        <v>2</v>
      </c>
      <c r="J33" s="278">
        <v>10</v>
      </c>
      <c r="K33" s="279">
        <v>6</v>
      </c>
      <c r="L33" s="256"/>
      <c r="N33" s="82">
        <v>26</v>
      </c>
      <c r="O33" s="83">
        <f>COUNTIF($E$8:$I$113,"26")</f>
        <v>12</v>
      </c>
      <c r="P33" s="76"/>
      <c r="Q33" s="76"/>
      <c r="R33" s="76"/>
    </row>
    <row r="34" spans="2:18" ht="15" customHeight="1">
      <c r="B34" s="374">
        <f>+B32+1</f>
        <v>14</v>
      </c>
      <c r="C34" s="227" t="s">
        <v>459</v>
      </c>
      <c r="D34" s="228">
        <f t="shared" si="2"/>
        <v>42094</v>
      </c>
      <c r="E34" s="274">
        <v>8</v>
      </c>
      <c r="F34" s="274">
        <v>28</v>
      </c>
      <c r="G34" s="274">
        <v>20</v>
      </c>
      <c r="H34" s="274">
        <v>24</v>
      </c>
      <c r="I34" s="274">
        <v>49</v>
      </c>
      <c r="J34" s="275">
        <v>8</v>
      </c>
      <c r="K34" s="276">
        <v>9</v>
      </c>
      <c r="L34" s="255"/>
      <c r="N34" s="82">
        <v>27</v>
      </c>
      <c r="O34" s="83">
        <f>COUNTIF($E$8:$I$113,"27")</f>
        <v>10</v>
      </c>
      <c r="P34" s="76"/>
      <c r="Q34" s="76"/>
      <c r="R34" s="76"/>
    </row>
    <row r="35" spans="2:18" ht="15" customHeight="1">
      <c r="B35" s="375"/>
      <c r="C35" s="232" t="s">
        <v>460</v>
      </c>
      <c r="D35" s="233">
        <f t="shared" si="2"/>
        <v>42097</v>
      </c>
      <c r="E35" s="277">
        <v>39</v>
      </c>
      <c r="F35" s="277">
        <v>37</v>
      </c>
      <c r="G35" s="277">
        <v>49</v>
      </c>
      <c r="H35" s="277">
        <v>29</v>
      </c>
      <c r="I35" s="277">
        <v>27</v>
      </c>
      <c r="J35" s="280">
        <v>4</v>
      </c>
      <c r="K35" s="279">
        <v>2</v>
      </c>
      <c r="L35" s="256"/>
      <c r="N35" s="82">
        <v>28</v>
      </c>
      <c r="O35" s="83">
        <f>COUNTIF($E$8:$I$113,"28")</f>
        <v>6</v>
      </c>
      <c r="P35" s="76"/>
      <c r="Q35" s="76"/>
      <c r="R35" s="76"/>
    </row>
    <row r="36" spans="2:18" ht="15" customHeight="1">
      <c r="B36" s="374">
        <f>+B34+1</f>
        <v>15</v>
      </c>
      <c r="C36" s="227" t="s">
        <v>461</v>
      </c>
      <c r="D36" s="228">
        <f t="shared" si="2"/>
        <v>42101</v>
      </c>
      <c r="E36" s="274">
        <v>39</v>
      </c>
      <c r="F36" s="274">
        <v>25</v>
      </c>
      <c r="G36" s="274">
        <v>50</v>
      </c>
      <c r="H36" s="274">
        <v>44</v>
      </c>
      <c r="I36" s="274">
        <v>18</v>
      </c>
      <c r="J36" s="275">
        <v>8</v>
      </c>
      <c r="K36" s="276">
        <v>5</v>
      </c>
      <c r="L36" s="255"/>
      <c r="N36" s="82">
        <v>29</v>
      </c>
      <c r="O36" s="83">
        <f>COUNTIF($E$8:$I$113,"29")</f>
        <v>18</v>
      </c>
      <c r="P36" s="76"/>
      <c r="Q36" s="76"/>
      <c r="R36" s="76"/>
    </row>
    <row r="37" spans="2:18" ht="15" customHeight="1">
      <c r="B37" s="375"/>
      <c r="C37" s="232" t="s">
        <v>462</v>
      </c>
      <c r="D37" s="233">
        <f t="shared" si="2"/>
        <v>42104</v>
      </c>
      <c r="E37" s="277">
        <v>25</v>
      </c>
      <c r="F37" s="277">
        <v>43</v>
      </c>
      <c r="G37" s="277">
        <v>22</v>
      </c>
      <c r="H37" s="277">
        <v>23</v>
      </c>
      <c r="I37" s="277">
        <v>30</v>
      </c>
      <c r="J37" s="278">
        <v>5</v>
      </c>
      <c r="K37" s="279">
        <v>9</v>
      </c>
      <c r="L37" s="256"/>
      <c r="N37" s="82">
        <v>30</v>
      </c>
      <c r="O37" s="83">
        <f>COUNTIF($E$8:$I$113,"30")</f>
        <v>19</v>
      </c>
      <c r="P37" s="76"/>
      <c r="Q37" s="76"/>
      <c r="R37" s="76"/>
    </row>
    <row r="38" spans="2:18" ht="15" customHeight="1">
      <c r="B38" s="374">
        <f>+B36+1</f>
        <v>16</v>
      </c>
      <c r="C38" s="227" t="s">
        <v>463</v>
      </c>
      <c r="D38" s="228">
        <f t="shared" si="2"/>
        <v>42108</v>
      </c>
      <c r="E38" s="274">
        <v>49</v>
      </c>
      <c r="F38" s="274">
        <v>34</v>
      </c>
      <c r="G38" s="274">
        <v>32</v>
      </c>
      <c r="H38" s="274">
        <v>24</v>
      </c>
      <c r="I38" s="274">
        <v>35</v>
      </c>
      <c r="J38" s="275">
        <v>2</v>
      </c>
      <c r="K38" s="276">
        <v>1</v>
      </c>
      <c r="L38" s="255"/>
      <c r="N38" s="82">
        <v>31</v>
      </c>
      <c r="O38" s="83">
        <f>COUNTIF($E$8:$I$113,"31")</f>
        <v>10</v>
      </c>
      <c r="P38" s="76"/>
      <c r="Q38" s="76"/>
      <c r="R38" s="76"/>
    </row>
    <row r="39" spans="2:18" ht="15" customHeight="1">
      <c r="B39" s="375"/>
      <c r="C39" s="232" t="s">
        <v>464</v>
      </c>
      <c r="D39" s="233">
        <f t="shared" si="2"/>
        <v>42111</v>
      </c>
      <c r="E39" s="277">
        <v>39</v>
      </c>
      <c r="F39" s="277">
        <v>2</v>
      </c>
      <c r="G39" s="277">
        <v>34</v>
      </c>
      <c r="H39" s="277">
        <v>24</v>
      </c>
      <c r="I39" s="277">
        <v>30</v>
      </c>
      <c r="J39" s="278">
        <v>11</v>
      </c>
      <c r="K39" s="279">
        <v>8</v>
      </c>
      <c r="L39" s="256"/>
      <c r="N39" s="82">
        <v>32</v>
      </c>
      <c r="O39" s="83">
        <f>COUNTIF($E$8:$I$113,"32")</f>
        <v>10</v>
      </c>
      <c r="P39" s="76"/>
      <c r="Q39" s="76"/>
      <c r="R39" s="76"/>
    </row>
    <row r="40" spans="2:18" ht="15" customHeight="1">
      <c r="B40" s="382">
        <f>+B38+1</f>
        <v>17</v>
      </c>
      <c r="C40" s="227" t="s">
        <v>465</v>
      </c>
      <c r="D40" s="228">
        <f t="shared" si="2"/>
        <v>42115</v>
      </c>
      <c r="E40" s="274">
        <v>14</v>
      </c>
      <c r="F40" s="274">
        <v>42</v>
      </c>
      <c r="G40" s="274">
        <v>17</v>
      </c>
      <c r="H40" s="274">
        <v>6</v>
      </c>
      <c r="I40" s="274">
        <v>45</v>
      </c>
      <c r="J40" s="275">
        <v>8</v>
      </c>
      <c r="K40" s="276">
        <v>1</v>
      </c>
      <c r="L40" s="255"/>
      <c r="N40" s="82">
        <v>33</v>
      </c>
      <c r="O40" s="83">
        <f>COUNTIF($E$8:$I$113,"33")</f>
        <v>7</v>
      </c>
      <c r="P40" s="76"/>
      <c r="Q40" s="76"/>
      <c r="R40" s="76"/>
    </row>
    <row r="41" spans="2:18" ht="15" customHeight="1">
      <c r="B41" s="383"/>
      <c r="C41" s="232" t="s">
        <v>466</v>
      </c>
      <c r="D41" s="233">
        <f t="shared" si="2"/>
        <v>42118</v>
      </c>
      <c r="E41" s="277">
        <v>31</v>
      </c>
      <c r="F41" s="277">
        <v>5</v>
      </c>
      <c r="G41" s="277">
        <v>40</v>
      </c>
      <c r="H41" s="277">
        <v>29</v>
      </c>
      <c r="I41" s="277">
        <v>19</v>
      </c>
      <c r="J41" s="278">
        <v>3</v>
      </c>
      <c r="K41" s="279">
        <v>10</v>
      </c>
      <c r="L41" s="256"/>
      <c r="N41" s="82">
        <v>34</v>
      </c>
      <c r="O41" s="83">
        <f>COUNTIF($E$8:$I$113,"34")</f>
        <v>13</v>
      </c>
      <c r="P41" s="76"/>
      <c r="Q41" s="76"/>
      <c r="R41" s="76"/>
    </row>
    <row r="42" spans="2:18" ht="15" customHeight="1">
      <c r="B42" s="377">
        <f>+B40+1</f>
        <v>18</v>
      </c>
      <c r="C42" s="227" t="s">
        <v>467</v>
      </c>
      <c r="D42" s="228">
        <f t="shared" si="2"/>
        <v>42122</v>
      </c>
      <c r="E42" s="274">
        <v>36</v>
      </c>
      <c r="F42" s="274">
        <v>24</v>
      </c>
      <c r="G42" s="274">
        <v>28</v>
      </c>
      <c r="H42" s="274">
        <v>26</v>
      </c>
      <c r="I42" s="274">
        <v>45</v>
      </c>
      <c r="J42" s="275">
        <v>10</v>
      </c>
      <c r="K42" s="276">
        <v>7</v>
      </c>
      <c r="L42" s="255"/>
      <c r="N42" s="82">
        <v>35</v>
      </c>
      <c r="O42" s="83">
        <f>COUNTIF($E$8:$I$113,"35")</f>
        <v>9</v>
      </c>
      <c r="P42" s="76"/>
      <c r="Q42" s="76"/>
      <c r="R42" s="76"/>
    </row>
    <row r="43" spans="2:18" ht="15" customHeight="1">
      <c r="B43" s="377"/>
      <c r="C43" s="232" t="s">
        <v>468</v>
      </c>
      <c r="D43" s="233">
        <f t="shared" si="2"/>
        <v>42125</v>
      </c>
      <c r="E43" s="277">
        <v>19</v>
      </c>
      <c r="F43" s="277">
        <v>26</v>
      </c>
      <c r="G43" s="277">
        <v>20</v>
      </c>
      <c r="H43" s="277">
        <v>25</v>
      </c>
      <c r="I43" s="277">
        <v>3</v>
      </c>
      <c r="J43" s="278">
        <v>6</v>
      </c>
      <c r="K43" s="279">
        <v>10</v>
      </c>
      <c r="L43" s="256"/>
      <c r="N43" s="82">
        <v>36</v>
      </c>
      <c r="O43" s="83">
        <f>COUNTIF($E$8:$I$113,"36")</f>
        <v>6</v>
      </c>
      <c r="P43" s="76"/>
      <c r="Q43" s="76"/>
      <c r="R43" s="76"/>
    </row>
    <row r="44" spans="1:18" ht="15" customHeight="1">
      <c r="A44" s="43"/>
      <c r="B44" s="380">
        <v>19</v>
      </c>
      <c r="C44" s="238" t="s">
        <v>469</v>
      </c>
      <c r="D44" s="228">
        <f t="shared" si="2"/>
        <v>42129</v>
      </c>
      <c r="E44" s="274">
        <v>1</v>
      </c>
      <c r="F44" s="274">
        <v>17</v>
      </c>
      <c r="G44" s="274">
        <v>10</v>
      </c>
      <c r="H44" s="274">
        <v>42</v>
      </c>
      <c r="I44" s="274">
        <v>20</v>
      </c>
      <c r="J44" s="275">
        <v>9</v>
      </c>
      <c r="K44" s="276">
        <v>8</v>
      </c>
      <c r="L44" s="255"/>
      <c r="N44" s="82">
        <v>37</v>
      </c>
      <c r="O44" s="83">
        <f>COUNTIF($E$8:$I$113,"37")</f>
        <v>12</v>
      </c>
      <c r="P44" s="76"/>
      <c r="Q44" s="76"/>
      <c r="R44" s="76"/>
    </row>
    <row r="45" spans="2:18" ht="15" customHeight="1">
      <c r="B45" s="381"/>
      <c r="C45" s="239" t="s">
        <v>470</v>
      </c>
      <c r="D45" s="233">
        <f t="shared" si="2"/>
        <v>42132</v>
      </c>
      <c r="E45" s="277">
        <v>14</v>
      </c>
      <c r="F45" s="277">
        <v>19</v>
      </c>
      <c r="G45" s="277">
        <v>49</v>
      </c>
      <c r="H45" s="277">
        <v>7</v>
      </c>
      <c r="I45" s="277">
        <v>47</v>
      </c>
      <c r="J45" s="278">
        <v>10</v>
      </c>
      <c r="K45" s="279">
        <v>3</v>
      </c>
      <c r="L45" s="256"/>
      <c r="M45" s="43"/>
      <c r="N45" s="82">
        <v>38</v>
      </c>
      <c r="O45" s="83">
        <f>COUNTIF($E$8:$I$113,"38")</f>
        <v>8</v>
      </c>
      <c r="P45" s="76"/>
      <c r="Q45" s="76"/>
      <c r="R45" s="76"/>
    </row>
    <row r="46" spans="2:18" ht="15" customHeight="1">
      <c r="B46" s="380">
        <f>+B44+1</f>
        <v>20</v>
      </c>
      <c r="C46" s="238" t="s">
        <v>471</v>
      </c>
      <c r="D46" s="228">
        <f t="shared" si="2"/>
        <v>42136</v>
      </c>
      <c r="E46" s="274">
        <v>29</v>
      </c>
      <c r="F46" s="274">
        <v>30</v>
      </c>
      <c r="G46" s="274">
        <v>14</v>
      </c>
      <c r="H46" s="274">
        <v>46</v>
      </c>
      <c r="I46" s="274">
        <v>40</v>
      </c>
      <c r="J46" s="275">
        <v>3</v>
      </c>
      <c r="K46" s="276">
        <v>6</v>
      </c>
      <c r="L46" s="255"/>
      <c r="M46" s="43"/>
      <c r="N46" s="82">
        <v>39</v>
      </c>
      <c r="O46" s="83">
        <f>COUNTIF($E$8:$I$113,"39")</f>
        <v>18</v>
      </c>
      <c r="P46" s="76"/>
      <c r="Q46" s="76"/>
      <c r="R46" s="76"/>
    </row>
    <row r="47" spans="2:18" ht="15" customHeight="1">
      <c r="B47" s="381"/>
      <c r="C47" s="239" t="s">
        <v>472</v>
      </c>
      <c r="D47" s="233">
        <f t="shared" si="2"/>
        <v>42139</v>
      </c>
      <c r="E47" s="277">
        <v>47</v>
      </c>
      <c r="F47" s="277">
        <v>42</v>
      </c>
      <c r="G47" s="277">
        <v>44</v>
      </c>
      <c r="H47" s="277">
        <v>5</v>
      </c>
      <c r="I47" s="277">
        <v>35</v>
      </c>
      <c r="J47" s="278">
        <v>9</v>
      </c>
      <c r="K47" s="279">
        <v>8</v>
      </c>
      <c r="L47" s="256"/>
      <c r="N47" s="82">
        <v>40</v>
      </c>
      <c r="O47" s="83">
        <f>COUNTIF($E$8:$I$113,"40")</f>
        <v>12</v>
      </c>
      <c r="P47" s="76"/>
      <c r="Q47" s="76"/>
      <c r="R47" s="76"/>
    </row>
    <row r="48" spans="2:18" ht="15" customHeight="1">
      <c r="B48" s="380">
        <f>+B46+1</f>
        <v>21</v>
      </c>
      <c r="C48" s="238" t="s">
        <v>473</v>
      </c>
      <c r="D48" s="228">
        <f t="shared" si="2"/>
        <v>42143</v>
      </c>
      <c r="E48" s="274">
        <v>35</v>
      </c>
      <c r="F48" s="274">
        <v>37</v>
      </c>
      <c r="G48" s="274">
        <v>31</v>
      </c>
      <c r="H48" s="274">
        <v>26</v>
      </c>
      <c r="I48" s="274">
        <v>30</v>
      </c>
      <c r="J48" s="275">
        <v>11</v>
      </c>
      <c r="K48" s="276">
        <v>8</v>
      </c>
      <c r="L48" s="255"/>
      <c r="N48" s="82">
        <v>41</v>
      </c>
      <c r="O48" s="83">
        <f>COUNTIF($E$8:$I$113,"41")</f>
        <v>5</v>
      </c>
      <c r="P48" s="76"/>
      <c r="Q48" s="76"/>
      <c r="R48" s="76"/>
    </row>
    <row r="49" spans="2:18" ht="15" customHeight="1">
      <c r="B49" s="381"/>
      <c r="C49" s="239" t="s">
        <v>474</v>
      </c>
      <c r="D49" s="233">
        <f t="shared" si="2"/>
        <v>42146</v>
      </c>
      <c r="E49" s="277">
        <v>18</v>
      </c>
      <c r="F49" s="277">
        <v>44</v>
      </c>
      <c r="G49" s="277">
        <v>35</v>
      </c>
      <c r="H49" s="277">
        <v>24</v>
      </c>
      <c r="I49" s="277">
        <v>45</v>
      </c>
      <c r="J49" s="281">
        <v>5</v>
      </c>
      <c r="K49" s="279">
        <v>11</v>
      </c>
      <c r="L49" s="256"/>
      <c r="N49" s="82">
        <v>42</v>
      </c>
      <c r="O49" s="83">
        <f>COUNTIF($E$8:$I$113,"42")</f>
        <v>9</v>
      </c>
      <c r="P49" s="76"/>
      <c r="Q49" s="76"/>
      <c r="R49" s="76"/>
    </row>
    <row r="50" spans="2:18" ht="15" customHeight="1">
      <c r="B50" s="380">
        <f>+B48+1</f>
        <v>22</v>
      </c>
      <c r="C50" s="238" t="s">
        <v>475</v>
      </c>
      <c r="D50" s="228">
        <f t="shared" si="2"/>
        <v>42150</v>
      </c>
      <c r="E50" s="274">
        <v>6</v>
      </c>
      <c r="F50" s="274">
        <v>24</v>
      </c>
      <c r="G50" s="274">
        <v>7</v>
      </c>
      <c r="H50" s="274">
        <v>21</v>
      </c>
      <c r="I50" s="274">
        <v>5</v>
      </c>
      <c r="J50" s="275">
        <v>6</v>
      </c>
      <c r="K50" s="276">
        <v>5</v>
      </c>
      <c r="L50" s="255"/>
      <c r="M50" s="43"/>
      <c r="N50" s="82">
        <v>43</v>
      </c>
      <c r="O50" s="83">
        <f>COUNTIF($E$8:$I$113,"43")</f>
        <v>9</v>
      </c>
      <c r="P50" s="76"/>
      <c r="Q50" s="76"/>
      <c r="R50" s="76"/>
    </row>
    <row r="51" spans="2:18" ht="15" customHeight="1">
      <c r="B51" s="381"/>
      <c r="C51" s="239" t="s">
        <v>476</v>
      </c>
      <c r="D51" s="233">
        <f t="shared" si="2"/>
        <v>42153</v>
      </c>
      <c r="E51" s="277">
        <v>4</v>
      </c>
      <c r="F51" s="277">
        <v>20</v>
      </c>
      <c r="G51" s="277">
        <v>48</v>
      </c>
      <c r="H51" s="277">
        <v>45</v>
      </c>
      <c r="I51" s="277">
        <v>3</v>
      </c>
      <c r="J51" s="278">
        <v>8</v>
      </c>
      <c r="K51" s="279">
        <v>6</v>
      </c>
      <c r="L51" s="256"/>
      <c r="M51" s="70"/>
      <c r="N51" s="82">
        <v>44</v>
      </c>
      <c r="O51" s="83">
        <f>COUNTIF($E$8:$I$113,"44")</f>
        <v>15</v>
      </c>
      <c r="P51" s="76"/>
      <c r="Q51" s="76"/>
      <c r="R51" s="76"/>
    </row>
    <row r="52" spans="2:18" ht="15" customHeight="1">
      <c r="B52" s="380">
        <f>+B50+1</f>
        <v>23</v>
      </c>
      <c r="C52" s="238" t="s">
        <v>477</v>
      </c>
      <c r="D52" s="228">
        <f t="shared" si="2"/>
        <v>42157</v>
      </c>
      <c r="E52" s="274">
        <v>23</v>
      </c>
      <c r="F52" s="274">
        <v>7</v>
      </c>
      <c r="G52" s="274">
        <v>41</v>
      </c>
      <c r="H52" s="274">
        <v>29</v>
      </c>
      <c r="I52" s="274">
        <v>37</v>
      </c>
      <c r="J52" s="275">
        <v>1</v>
      </c>
      <c r="K52" s="276">
        <v>8</v>
      </c>
      <c r="L52" s="255"/>
      <c r="N52" s="82">
        <v>45</v>
      </c>
      <c r="O52" s="83">
        <f>COUNTIF($E$8:$I$113,"45")</f>
        <v>14</v>
      </c>
      <c r="P52" s="76"/>
      <c r="Q52" s="76"/>
      <c r="R52" s="76"/>
    </row>
    <row r="53" spans="2:18" ht="15" customHeight="1">
      <c r="B53" s="381"/>
      <c r="C53" s="239" t="s">
        <v>478</v>
      </c>
      <c r="D53" s="233">
        <f t="shared" si="2"/>
        <v>42160</v>
      </c>
      <c r="E53" s="277">
        <v>8</v>
      </c>
      <c r="F53" s="277">
        <v>7</v>
      </c>
      <c r="G53" s="277">
        <v>2</v>
      </c>
      <c r="H53" s="277">
        <v>48</v>
      </c>
      <c r="I53" s="277">
        <v>45</v>
      </c>
      <c r="J53" s="278">
        <v>9</v>
      </c>
      <c r="K53" s="279">
        <v>1</v>
      </c>
      <c r="L53" s="256"/>
      <c r="N53" s="82">
        <v>46</v>
      </c>
      <c r="O53" s="83">
        <f>COUNTIF($E$8:$I$113,"46")</f>
        <v>6</v>
      </c>
      <c r="P53" s="76"/>
      <c r="Q53" s="76"/>
      <c r="R53" s="76"/>
    </row>
    <row r="54" spans="2:18" ht="15" customHeight="1">
      <c r="B54" s="380">
        <f>+B52+1</f>
        <v>24</v>
      </c>
      <c r="C54" s="241" t="s">
        <v>479</v>
      </c>
      <c r="D54" s="242">
        <f t="shared" si="2"/>
        <v>42164</v>
      </c>
      <c r="E54" s="271">
        <v>5</v>
      </c>
      <c r="F54" s="271">
        <v>34</v>
      </c>
      <c r="G54" s="271">
        <v>17</v>
      </c>
      <c r="H54" s="271">
        <v>9</v>
      </c>
      <c r="I54" s="271">
        <v>32</v>
      </c>
      <c r="J54" s="272">
        <v>8</v>
      </c>
      <c r="K54" s="273">
        <v>6</v>
      </c>
      <c r="L54" s="255"/>
      <c r="N54" s="82">
        <v>47</v>
      </c>
      <c r="O54" s="83">
        <f>COUNTIF($E$8:$I$113,"47")</f>
        <v>8</v>
      </c>
      <c r="P54" s="76"/>
      <c r="Q54" s="76"/>
      <c r="R54" s="76"/>
    </row>
    <row r="55" spans="2:18" ht="15" customHeight="1">
      <c r="B55" s="381"/>
      <c r="C55" s="239" t="s">
        <v>480</v>
      </c>
      <c r="D55" s="243">
        <f t="shared" si="2"/>
        <v>42167</v>
      </c>
      <c r="E55" s="277">
        <v>11</v>
      </c>
      <c r="F55" s="277">
        <v>10</v>
      </c>
      <c r="G55" s="277">
        <v>37</v>
      </c>
      <c r="H55" s="277">
        <v>5</v>
      </c>
      <c r="I55" s="277">
        <v>8</v>
      </c>
      <c r="J55" s="278">
        <v>9</v>
      </c>
      <c r="K55" s="279">
        <v>7</v>
      </c>
      <c r="L55" s="256"/>
      <c r="N55" s="82">
        <v>48</v>
      </c>
      <c r="O55" s="83">
        <f>COUNTIF($E$8:$I$113,"48")</f>
        <v>7</v>
      </c>
      <c r="P55" s="76"/>
      <c r="Q55" s="76"/>
      <c r="R55" s="76"/>
    </row>
    <row r="56" spans="2:18" ht="15" customHeight="1">
      <c r="B56" s="380">
        <f>+B54+1</f>
        <v>25</v>
      </c>
      <c r="C56" s="241" t="s">
        <v>481</v>
      </c>
      <c r="D56" s="242">
        <f t="shared" si="2"/>
        <v>42171</v>
      </c>
      <c r="E56" s="271">
        <v>15</v>
      </c>
      <c r="F56" s="271">
        <v>10</v>
      </c>
      <c r="G56" s="271">
        <v>36</v>
      </c>
      <c r="H56" s="271">
        <v>16</v>
      </c>
      <c r="I56" s="271">
        <v>37</v>
      </c>
      <c r="J56" s="272">
        <v>3</v>
      </c>
      <c r="K56" s="273">
        <v>9</v>
      </c>
      <c r="L56" s="255"/>
      <c r="M56" s="43"/>
      <c r="N56" s="82">
        <v>49</v>
      </c>
      <c r="O56" s="83">
        <f>COUNTIF($E$8:$I$113,"49")</f>
        <v>13</v>
      </c>
      <c r="P56" s="76"/>
      <c r="Q56" s="76"/>
      <c r="R56" s="76"/>
    </row>
    <row r="57" spans="2:18" ht="15" customHeight="1" thickBot="1">
      <c r="B57" s="381"/>
      <c r="C57" s="239" t="s">
        <v>482</v>
      </c>
      <c r="D57" s="243">
        <f t="shared" si="2"/>
        <v>42174</v>
      </c>
      <c r="E57" s="277">
        <v>7</v>
      </c>
      <c r="F57" s="277">
        <v>14</v>
      </c>
      <c r="G57" s="277">
        <v>20</v>
      </c>
      <c r="H57" s="277">
        <v>31</v>
      </c>
      <c r="I57" s="277">
        <v>42</v>
      </c>
      <c r="J57" s="278">
        <v>9</v>
      </c>
      <c r="K57" s="279">
        <v>3</v>
      </c>
      <c r="L57" s="256"/>
      <c r="N57" s="145">
        <v>50</v>
      </c>
      <c r="O57" s="146">
        <f>COUNTIF($E$8:$I$113,"50")</f>
        <v>12</v>
      </c>
      <c r="P57" s="76"/>
      <c r="Q57" s="76"/>
      <c r="R57" s="76"/>
    </row>
    <row r="58" spans="2:18" ht="15" customHeight="1">
      <c r="B58" s="380">
        <f>+B56+1</f>
        <v>26</v>
      </c>
      <c r="C58" s="241" t="s">
        <v>483</v>
      </c>
      <c r="D58" s="242">
        <f t="shared" si="2"/>
        <v>42178</v>
      </c>
      <c r="E58" s="271">
        <v>16</v>
      </c>
      <c r="F58" s="271">
        <v>38</v>
      </c>
      <c r="G58" s="271">
        <v>4</v>
      </c>
      <c r="H58" s="271">
        <v>22</v>
      </c>
      <c r="I58" s="271">
        <v>49</v>
      </c>
      <c r="J58" s="272">
        <v>6</v>
      </c>
      <c r="K58" s="273">
        <v>9</v>
      </c>
      <c r="L58" s="255"/>
      <c r="N58" s="157"/>
      <c r="O58" s="158"/>
      <c r="P58" s="76"/>
      <c r="Q58" s="76"/>
      <c r="R58" s="76"/>
    </row>
    <row r="59" spans="2:18" ht="15" customHeight="1" thickBot="1">
      <c r="B59" s="386"/>
      <c r="C59" s="292" t="s">
        <v>484</v>
      </c>
      <c r="D59" s="293">
        <f t="shared" si="2"/>
        <v>42181</v>
      </c>
      <c r="E59" s="294">
        <v>10</v>
      </c>
      <c r="F59" s="294">
        <v>19</v>
      </c>
      <c r="G59" s="294">
        <v>6</v>
      </c>
      <c r="H59" s="294">
        <v>3</v>
      </c>
      <c r="I59" s="294">
        <v>24</v>
      </c>
      <c r="J59" s="295">
        <v>5</v>
      </c>
      <c r="K59" s="296">
        <v>7</v>
      </c>
      <c r="L59" s="297"/>
      <c r="N59" s="159"/>
      <c r="O59" s="160"/>
      <c r="P59" s="76"/>
      <c r="Q59" s="76"/>
      <c r="R59" s="76"/>
    </row>
    <row r="60" spans="2:18" ht="15" customHeight="1">
      <c r="B60" s="387">
        <f>+B58+1</f>
        <v>27</v>
      </c>
      <c r="C60" s="225" t="s">
        <v>485</v>
      </c>
      <c r="D60" s="226">
        <f t="shared" si="2"/>
        <v>42185</v>
      </c>
      <c r="E60" s="271">
        <v>11</v>
      </c>
      <c r="F60" s="271">
        <v>28</v>
      </c>
      <c r="G60" s="271">
        <v>15</v>
      </c>
      <c r="H60" s="271">
        <v>34</v>
      </c>
      <c r="I60" s="271">
        <v>37</v>
      </c>
      <c r="J60" s="272">
        <v>1</v>
      </c>
      <c r="K60" s="273">
        <v>8</v>
      </c>
      <c r="L60" s="254"/>
      <c r="M60" s="43"/>
      <c r="N60" s="159"/>
      <c r="O60" s="160"/>
      <c r="P60" s="76"/>
      <c r="Q60" s="76"/>
      <c r="R60" s="76"/>
    </row>
    <row r="61" spans="2:18" ht="15" customHeight="1">
      <c r="B61" s="387"/>
      <c r="C61" s="232" t="s">
        <v>486</v>
      </c>
      <c r="D61" s="233">
        <f t="shared" si="2"/>
        <v>42188</v>
      </c>
      <c r="E61" s="277">
        <v>11</v>
      </c>
      <c r="F61" s="277">
        <v>18</v>
      </c>
      <c r="G61" s="277">
        <v>44</v>
      </c>
      <c r="H61" s="277">
        <v>15</v>
      </c>
      <c r="I61" s="277">
        <v>12</v>
      </c>
      <c r="J61" s="278">
        <v>3</v>
      </c>
      <c r="K61" s="279">
        <v>9</v>
      </c>
      <c r="L61" s="256"/>
      <c r="N61" s="159"/>
      <c r="O61" s="160"/>
      <c r="P61" s="76"/>
      <c r="Q61" s="76"/>
      <c r="R61" s="76"/>
    </row>
    <row r="62" spans="2:18" ht="15" customHeight="1">
      <c r="B62" s="388">
        <f>+B60+1</f>
        <v>28</v>
      </c>
      <c r="C62" s="225" t="s">
        <v>487</v>
      </c>
      <c r="D62" s="226">
        <f t="shared" si="2"/>
        <v>42192</v>
      </c>
      <c r="E62" s="271">
        <v>7</v>
      </c>
      <c r="F62" s="271">
        <v>41</v>
      </c>
      <c r="G62" s="271">
        <v>33</v>
      </c>
      <c r="H62" s="271">
        <v>18</v>
      </c>
      <c r="I62" s="271">
        <v>6</v>
      </c>
      <c r="J62" s="272">
        <v>10</v>
      </c>
      <c r="K62" s="273">
        <v>3</v>
      </c>
      <c r="L62" s="255"/>
      <c r="N62" s="159"/>
      <c r="O62" s="160"/>
      <c r="P62" s="76"/>
      <c r="Q62" s="76"/>
      <c r="R62" s="76"/>
    </row>
    <row r="63" spans="2:18" ht="15" customHeight="1">
      <c r="B63" s="387"/>
      <c r="C63" s="232" t="s">
        <v>488</v>
      </c>
      <c r="D63" s="233">
        <f t="shared" si="2"/>
        <v>42195</v>
      </c>
      <c r="E63" s="277">
        <v>35</v>
      </c>
      <c r="F63" s="277">
        <v>8</v>
      </c>
      <c r="G63" s="277">
        <v>15</v>
      </c>
      <c r="H63" s="277">
        <v>5</v>
      </c>
      <c r="I63" s="277">
        <v>41</v>
      </c>
      <c r="J63" s="278">
        <v>5</v>
      </c>
      <c r="K63" s="279">
        <v>4</v>
      </c>
      <c r="L63" s="256"/>
      <c r="M63" s="43"/>
      <c r="N63" s="159"/>
      <c r="O63" s="160"/>
      <c r="P63" s="76"/>
      <c r="Q63" s="76"/>
      <c r="R63" s="76"/>
    </row>
    <row r="64" spans="2:18" ht="15" customHeight="1">
      <c r="B64" s="388">
        <f>+B62+1</f>
        <v>29</v>
      </c>
      <c r="C64" s="225" t="s">
        <v>489</v>
      </c>
      <c r="D64" s="226">
        <f t="shared" si="2"/>
        <v>42199</v>
      </c>
      <c r="E64" s="271">
        <v>34</v>
      </c>
      <c r="F64" s="271">
        <v>18</v>
      </c>
      <c r="G64" s="271">
        <v>36</v>
      </c>
      <c r="H64" s="271">
        <v>19</v>
      </c>
      <c r="I64" s="271">
        <v>6</v>
      </c>
      <c r="J64" s="272">
        <v>1</v>
      </c>
      <c r="K64" s="273">
        <v>8</v>
      </c>
      <c r="L64" s="255"/>
      <c r="N64" s="159"/>
      <c r="O64" s="160"/>
      <c r="P64" s="76"/>
      <c r="Q64" s="76"/>
      <c r="R64" s="76"/>
    </row>
    <row r="65" spans="2:18" ht="15" customHeight="1">
      <c r="B65" s="387"/>
      <c r="C65" s="232" t="s">
        <v>490</v>
      </c>
      <c r="D65" s="233">
        <f t="shared" si="2"/>
        <v>42202</v>
      </c>
      <c r="E65" s="271">
        <v>21</v>
      </c>
      <c r="F65" s="271">
        <v>48</v>
      </c>
      <c r="G65" s="271">
        <v>22</v>
      </c>
      <c r="H65" s="271">
        <v>1</v>
      </c>
      <c r="I65" s="271">
        <v>43</v>
      </c>
      <c r="J65" s="272">
        <v>9</v>
      </c>
      <c r="K65" s="273">
        <v>7</v>
      </c>
      <c r="L65" s="256"/>
      <c r="N65" s="159"/>
      <c r="O65" s="160"/>
      <c r="P65" s="76"/>
      <c r="Q65" s="76"/>
      <c r="R65" s="76"/>
    </row>
    <row r="66" spans="2:18" ht="15" customHeight="1">
      <c r="B66" s="388">
        <f>+B64+1</f>
        <v>30</v>
      </c>
      <c r="C66" s="225" t="s">
        <v>491</v>
      </c>
      <c r="D66" s="226">
        <f t="shared" si="2"/>
        <v>42206</v>
      </c>
      <c r="E66" s="282">
        <v>14</v>
      </c>
      <c r="F66" s="274">
        <v>29</v>
      </c>
      <c r="G66" s="274">
        <v>44</v>
      </c>
      <c r="H66" s="274">
        <v>27</v>
      </c>
      <c r="I66" s="274">
        <v>20</v>
      </c>
      <c r="J66" s="283">
        <v>10</v>
      </c>
      <c r="K66" s="276">
        <v>7</v>
      </c>
      <c r="L66" s="255"/>
      <c r="N66" s="159"/>
      <c r="O66" s="160"/>
      <c r="P66" s="76"/>
      <c r="Q66" s="76"/>
      <c r="R66" s="76"/>
    </row>
    <row r="67" spans="2:18" ht="15" customHeight="1">
      <c r="B67" s="389"/>
      <c r="C67" s="232" t="s">
        <v>492</v>
      </c>
      <c r="D67" s="233">
        <f t="shared" si="2"/>
        <v>42209</v>
      </c>
      <c r="E67" s="277">
        <v>21</v>
      </c>
      <c r="F67" s="277">
        <v>46</v>
      </c>
      <c r="G67" s="277">
        <v>2</v>
      </c>
      <c r="H67" s="277">
        <v>9</v>
      </c>
      <c r="I67" s="277">
        <v>35</v>
      </c>
      <c r="J67" s="278">
        <v>2</v>
      </c>
      <c r="K67" s="279">
        <v>11</v>
      </c>
      <c r="L67" s="256"/>
      <c r="N67" s="159"/>
      <c r="O67" s="160"/>
      <c r="P67" s="76"/>
      <c r="Q67" s="76"/>
      <c r="R67" s="76"/>
    </row>
    <row r="68" spans="2:18" ht="15" customHeight="1">
      <c r="B68" s="384">
        <f>+B66+1</f>
        <v>31</v>
      </c>
      <c r="C68" s="225" t="s">
        <v>493</v>
      </c>
      <c r="D68" s="226">
        <f t="shared" si="2"/>
        <v>42213</v>
      </c>
      <c r="E68" s="271">
        <v>36</v>
      </c>
      <c r="F68" s="271">
        <v>23</v>
      </c>
      <c r="G68" s="271">
        <v>49</v>
      </c>
      <c r="H68" s="271">
        <v>43</v>
      </c>
      <c r="I68" s="271">
        <v>32</v>
      </c>
      <c r="J68" s="272">
        <v>8</v>
      </c>
      <c r="K68" s="273">
        <v>7</v>
      </c>
      <c r="L68" s="255"/>
      <c r="N68" s="159"/>
      <c r="O68" s="160"/>
      <c r="P68" s="76"/>
      <c r="Q68" s="76"/>
      <c r="R68" s="76"/>
    </row>
    <row r="69" spans="2:18" ht="15" customHeight="1">
      <c r="B69" s="385"/>
      <c r="C69" s="232" t="s">
        <v>494</v>
      </c>
      <c r="D69" s="233">
        <f t="shared" si="2"/>
        <v>42216</v>
      </c>
      <c r="E69" s="277">
        <v>34</v>
      </c>
      <c r="F69" s="277">
        <v>21</v>
      </c>
      <c r="G69" s="277">
        <v>16</v>
      </c>
      <c r="H69" s="277">
        <v>50</v>
      </c>
      <c r="I69" s="277">
        <v>40</v>
      </c>
      <c r="J69" s="278">
        <v>6</v>
      </c>
      <c r="K69" s="279">
        <v>9</v>
      </c>
      <c r="L69" s="256"/>
      <c r="N69" s="159"/>
      <c r="O69" s="160"/>
      <c r="P69" s="76"/>
      <c r="Q69" s="76"/>
      <c r="R69" s="76"/>
    </row>
    <row r="70" spans="2:18" ht="15" customHeight="1">
      <c r="B70" s="384">
        <f>+B68+1</f>
        <v>32</v>
      </c>
      <c r="C70" s="225" t="s">
        <v>495</v>
      </c>
      <c r="D70" s="226">
        <f t="shared" si="2"/>
        <v>42220</v>
      </c>
      <c r="E70" s="271">
        <v>50</v>
      </c>
      <c r="F70" s="271">
        <v>15</v>
      </c>
      <c r="G70" s="271">
        <v>39</v>
      </c>
      <c r="H70" s="271">
        <v>10</v>
      </c>
      <c r="I70" s="271">
        <v>45</v>
      </c>
      <c r="J70" s="272">
        <v>10</v>
      </c>
      <c r="K70" s="273">
        <v>9</v>
      </c>
      <c r="L70" s="255"/>
      <c r="N70" s="159"/>
      <c r="O70" s="160"/>
      <c r="P70" s="76"/>
      <c r="Q70" s="76"/>
      <c r="R70" s="76"/>
    </row>
    <row r="71" spans="2:18" ht="15" customHeight="1">
      <c r="B71" s="385"/>
      <c r="C71" s="232" t="s">
        <v>496</v>
      </c>
      <c r="D71" s="233">
        <f t="shared" si="2"/>
        <v>42223</v>
      </c>
      <c r="E71" s="277">
        <v>1</v>
      </c>
      <c r="F71" s="277">
        <v>5</v>
      </c>
      <c r="G71" s="277">
        <v>21</v>
      </c>
      <c r="H71" s="277">
        <v>44</v>
      </c>
      <c r="I71" s="277">
        <v>39</v>
      </c>
      <c r="J71" s="278">
        <v>4</v>
      </c>
      <c r="K71" s="279">
        <v>11</v>
      </c>
      <c r="L71" s="256"/>
      <c r="N71" s="159"/>
      <c r="O71" s="160"/>
      <c r="P71" s="76"/>
      <c r="Q71" s="76"/>
      <c r="R71" s="76"/>
    </row>
    <row r="72" spans="2:18" ht="15" customHeight="1">
      <c r="B72" s="384">
        <f>+B70+1</f>
        <v>33</v>
      </c>
      <c r="C72" s="225" t="s">
        <v>497</v>
      </c>
      <c r="D72" s="226">
        <f t="shared" si="2"/>
        <v>42227</v>
      </c>
      <c r="E72" s="271">
        <v>2</v>
      </c>
      <c r="F72" s="271">
        <v>16</v>
      </c>
      <c r="G72" s="271">
        <v>3</v>
      </c>
      <c r="H72" s="271">
        <v>15</v>
      </c>
      <c r="I72" s="271">
        <v>8</v>
      </c>
      <c r="J72" s="272">
        <v>4</v>
      </c>
      <c r="K72" s="273">
        <v>11</v>
      </c>
      <c r="L72" s="255"/>
      <c r="N72" s="159"/>
      <c r="O72" s="160"/>
      <c r="P72" s="76"/>
      <c r="Q72" s="76"/>
      <c r="R72" s="76"/>
    </row>
    <row r="73" spans="2:18" ht="15" customHeight="1">
      <c r="B73" s="385"/>
      <c r="C73" s="232" t="s">
        <v>498</v>
      </c>
      <c r="D73" s="233">
        <f t="shared" si="2"/>
        <v>42230</v>
      </c>
      <c r="E73" s="277">
        <v>45</v>
      </c>
      <c r="F73" s="277">
        <v>4</v>
      </c>
      <c r="G73" s="277">
        <v>44</v>
      </c>
      <c r="H73" s="277">
        <v>7</v>
      </c>
      <c r="I73" s="277">
        <v>39</v>
      </c>
      <c r="J73" s="278">
        <v>3</v>
      </c>
      <c r="K73" s="279">
        <v>5</v>
      </c>
      <c r="L73" s="256"/>
      <c r="N73" s="159"/>
      <c r="O73" s="160"/>
      <c r="P73" s="76"/>
      <c r="Q73" s="76"/>
      <c r="R73" s="76"/>
    </row>
    <row r="74" spans="2:18" ht="15" customHeight="1">
      <c r="B74" s="384">
        <f>+B72+1</f>
        <v>34</v>
      </c>
      <c r="C74" s="225" t="s">
        <v>499</v>
      </c>
      <c r="D74" s="226">
        <f t="shared" si="2"/>
        <v>42234</v>
      </c>
      <c r="E74" s="271">
        <v>7</v>
      </c>
      <c r="F74" s="271">
        <v>10</v>
      </c>
      <c r="G74" s="271">
        <v>19</v>
      </c>
      <c r="H74" s="271">
        <v>12</v>
      </c>
      <c r="I74" s="271">
        <v>11</v>
      </c>
      <c r="J74" s="272">
        <v>2</v>
      </c>
      <c r="K74" s="273">
        <v>9</v>
      </c>
      <c r="L74" s="255"/>
      <c r="N74" s="159"/>
      <c r="O74" s="160"/>
      <c r="P74" s="76"/>
      <c r="Q74" s="76"/>
      <c r="R74" s="76"/>
    </row>
    <row r="75" spans="2:18" ht="15" customHeight="1">
      <c r="B75" s="385"/>
      <c r="C75" s="232" t="s">
        <v>500</v>
      </c>
      <c r="D75" s="233">
        <f t="shared" si="2"/>
        <v>42237</v>
      </c>
      <c r="E75" s="277">
        <v>47</v>
      </c>
      <c r="F75" s="277">
        <v>4</v>
      </c>
      <c r="G75" s="277">
        <v>16</v>
      </c>
      <c r="H75" s="277">
        <v>18</v>
      </c>
      <c r="I75" s="277">
        <v>43</v>
      </c>
      <c r="J75" s="278">
        <v>10</v>
      </c>
      <c r="K75" s="279">
        <v>6</v>
      </c>
      <c r="L75" s="256"/>
      <c r="N75" s="159"/>
      <c r="O75" s="160"/>
      <c r="P75" s="76"/>
      <c r="Q75" s="76"/>
      <c r="R75" s="76"/>
    </row>
    <row r="76" spans="2:12" ht="15" customHeight="1">
      <c r="B76" s="384">
        <f>+B74+1</f>
        <v>35</v>
      </c>
      <c r="C76" s="225" t="s">
        <v>501</v>
      </c>
      <c r="D76" s="226">
        <f t="shared" si="2"/>
        <v>42241</v>
      </c>
      <c r="E76" s="271">
        <v>31</v>
      </c>
      <c r="F76" s="271">
        <v>33</v>
      </c>
      <c r="G76" s="271">
        <v>50</v>
      </c>
      <c r="H76" s="271">
        <v>27</v>
      </c>
      <c r="I76" s="271">
        <v>42</v>
      </c>
      <c r="J76" s="272">
        <v>5</v>
      </c>
      <c r="K76" s="273">
        <v>2</v>
      </c>
      <c r="L76" s="255"/>
    </row>
    <row r="77" spans="2:12" ht="15" customHeight="1">
      <c r="B77" s="385"/>
      <c r="C77" s="232" t="s">
        <v>502</v>
      </c>
      <c r="D77" s="247">
        <f t="shared" si="2"/>
        <v>42244</v>
      </c>
      <c r="E77" s="277">
        <v>11</v>
      </c>
      <c r="F77" s="277">
        <v>34</v>
      </c>
      <c r="G77" s="277">
        <v>30</v>
      </c>
      <c r="H77" s="277">
        <v>29</v>
      </c>
      <c r="I77" s="277">
        <v>31</v>
      </c>
      <c r="J77" s="278">
        <v>4</v>
      </c>
      <c r="K77" s="279">
        <v>7</v>
      </c>
      <c r="L77" s="256"/>
    </row>
    <row r="78" spans="2:12" ht="15" customHeight="1">
      <c r="B78" s="384">
        <f>+B76+1</f>
        <v>36</v>
      </c>
      <c r="C78" s="225" t="s">
        <v>503</v>
      </c>
      <c r="D78" s="226">
        <f aca="true" t="shared" si="3" ref="D78:D113">+D76+7</f>
        <v>42248</v>
      </c>
      <c r="E78" s="271">
        <v>6</v>
      </c>
      <c r="F78" s="271">
        <v>27</v>
      </c>
      <c r="G78" s="271">
        <v>45</v>
      </c>
      <c r="H78" s="271">
        <v>19</v>
      </c>
      <c r="I78" s="271">
        <v>21</v>
      </c>
      <c r="J78" s="272">
        <v>8</v>
      </c>
      <c r="K78" s="273">
        <v>1</v>
      </c>
      <c r="L78" s="255"/>
    </row>
    <row r="79" spans="2:12" ht="15" customHeight="1">
      <c r="B79" s="385"/>
      <c r="C79" s="232" t="s">
        <v>504</v>
      </c>
      <c r="D79" s="233">
        <f t="shared" si="3"/>
        <v>42251</v>
      </c>
      <c r="E79" s="277">
        <v>27</v>
      </c>
      <c r="F79" s="277">
        <v>8</v>
      </c>
      <c r="G79" s="277">
        <v>45</v>
      </c>
      <c r="H79" s="277">
        <v>9</v>
      </c>
      <c r="I79" s="277">
        <v>50</v>
      </c>
      <c r="J79" s="278">
        <v>8</v>
      </c>
      <c r="K79" s="279">
        <v>10</v>
      </c>
      <c r="L79" s="256"/>
    </row>
    <row r="80" spans="2:12" ht="15" customHeight="1">
      <c r="B80" s="384">
        <f>+B78+1</f>
        <v>37</v>
      </c>
      <c r="C80" s="225" t="s">
        <v>505</v>
      </c>
      <c r="D80" s="226">
        <f t="shared" si="3"/>
        <v>42255</v>
      </c>
      <c r="E80" s="271">
        <v>42</v>
      </c>
      <c r="F80" s="271">
        <v>14</v>
      </c>
      <c r="G80" s="271">
        <v>40</v>
      </c>
      <c r="H80" s="271">
        <v>39</v>
      </c>
      <c r="I80" s="271">
        <v>16</v>
      </c>
      <c r="J80" s="272">
        <v>1</v>
      </c>
      <c r="K80" s="273">
        <v>4</v>
      </c>
      <c r="L80" s="255"/>
    </row>
    <row r="81" spans="2:12" ht="13.5">
      <c r="B81" s="385"/>
      <c r="C81" s="232" t="s">
        <v>506</v>
      </c>
      <c r="D81" s="233">
        <f t="shared" si="3"/>
        <v>42258</v>
      </c>
      <c r="E81" s="277">
        <v>19</v>
      </c>
      <c r="F81" s="277">
        <v>50</v>
      </c>
      <c r="G81" s="277">
        <v>10</v>
      </c>
      <c r="H81" s="277">
        <v>29</v>
      </c>
      <c r="I81" s="277">
        <v>18</v>
      </c>
      <c r="J81" s="278">
        <v>9</v>
      </c>
      <c r="K81" s="279">
        <v>1</v>
      </c>
      <c r="L81" s="256"/>
    </row>
    <row r="82" spans="2:12" ht="13.5">
      <c r="B82" s="384">
        <f>+B80+1</f>
        <v>38</v>
      </c>
      <c r="C82" s="225" t="s">
        <v>507</v>
      </c>
      <c r="D82" s="226">
        <f t="shared" si="3"/>
        <v>42262</v>
      </c>
      <c r="E82" s="271">
        <v>44</v>
      </c>
      <c r="F82" s="271">
        <v>8</v>
      </c>
      <c r="G82" s="271">
        <v>15</v>
      </c>
      <c r="H82" s="271">
        <v>17</v>
      </c>
      <c r="I82" s="271">
        <v>49</v>
      </c>
      <c r="J82" s="272">
        <v>5</v>
      </c>
      <c r="K82" s="273">
        <v>8</v>
      </c>
      <c r="L82" s="255"/>
    </row>
    <row r="83" spans="2:12" ht="13.5">
      <c r="B83" s="385"/>
      <c r="C83" s="232" t="s">
        <v>508</v>
      </c>
      <c r="D83" s="233">
        <f t="shared" si="3"/>
        <v>42265</v>
      </c>
      <c r="E83" s="277">
        <v>39</v>
      </c>
      <c r="F83" s="277">
        <v>34</v>
      </c>
      <c r="G83" s="277">
        <v>33</v>
      </c>
      <c r="H83" s="277">
        <v>7</v>
      </c>
      <c r="I83" s="277">
        <v>29</v>
      </c>
      <c r="J83" s="278">
        <v>8</v>
      </c>
      <c r="K83" s="279">
        <v>7</v>
      </c>
      <c r="L83" s="256"/>
    </row>
    <row r="84" spans="2:12" ht="13.5">
      <c r="B84" s="384">
        <f>+B82+1</f>
        <v>39</v>
      </c>
      <c r="C84" s="225" t="s">
        <v>509</v>
      </c>
      <c r="D84" s="226">
        <f t="shared" si="3"/>
        <v>42269</v>
      </c>
      <c r="E84" s="271">
        <v>27</v>
      </c>
      <c r="F84" s="271">
        <v>14</v>
      </c>
      <c r="G84" s="271">
        <v>23</v>
      </c>
      <c r="H84" s="271">
        <v>29</v>
      </c>
      <c r="I84" s="271">
        <v>26</v>
      </c>
      <c r="J84" s="272">
        <v>7</v>
      </c>
      <c r="K84" s="273">
        <v>10</v>
      </c>
      <c r="L84" s="255"/>
    </row>
    <row r="85" spans="2:12" ht="13.5">
      <c r="B85" s="385"/>
      <c r="C85" s="232" t="s">
        <v>510</v>
      </c>
      <c r="D85" s="233">
        <f t="shared" si="3"/>
        <v>42272</v>
      </c>
      <c r="E85" s="277">
        <v>14</v>
      </c>
      <c r="F85" s="277">
        <v>37</v>
      </c>
      <c r="G85" s="277">
        <v>30</v>
      </c>
      <c r="H85" s="277">
        <v>13</v>
      </c>
      <c r="I85" s="277">
        <v>23</v>
      </c>
      <c r="J85" s="278">
        <v>8</v>
      </c>
      <c r="K85" s="279">
        <v>2</v>
      </c>
      <c r="L85" s="256"/>
    </row>
    <row r="86" spans="2:12" ht="13.5">
      <c r="B86" s="384">
        <f>+B84+1</f>
        <v>40</v>
      </c>
      <c r="C86" s="225" t="s">
        <v>511</v>
      </c>
      <c r="D86" s="226">
        <f t="shared" si="3"/>
        <v>42276</v>
      </c>
      <c r="E86" s="271">
        <v>14</v>
      </c>
      <c r="F86" s="271">
        <v>49</v>
      </c>
      <c r="G86" s="271">
        <v>26</v>
      </c>
      <c r="H86" s="271">
        <v>11</v>
      </c>
      <c r="I86" s="271">
        <v>29</v>
      </c>
      <c r="J86" s="272">
        <v>3</v>
      </c>
      <c r="K86" s="273">
        <v>9</v>
      </c>
      <c r="L86" s="255"/>
    </row>
    <row r="87" spans="2:12" ht="13.5">
      <c r="B87" s="385"/>
      <c r="C87" s="232" t="s">
        <v>512</v>
      </c>
      <c r="D87" s="233">
        <f t="shared" si="3"/>
        <v>42279</v>
      </c>
      <c r="E87" s="277">
        <v>21</v>
      </c>
      <c r="F87" s="277">
        <v>35</v>
      </c>
      <c r="G87" s="277">
        <v>7</v>
      </c>
      <c r="H87" s="277">
        <v>32</v>
      </c>
      <c r="I87" s="277">
        <v>18</v>
      </c>
      <c r="J87" s="278">
        <v>11</v>
      </c>
      <c r="K87" s="279">
        <v>2</v>
      </c>
      <c r="L87" s="256"/>
    </row>
    <row r="88" spans="2:12" ht="13.5">
      <c r="B88" s="384">
        <f>+B86+1</f>
        <v>41</v>
      </c>
      <c r="C88" s="225" t="s">
        <v>513</v>
      </c>
      <c r="D88" s="226">
        <f t="shared" si="3"/>
        <v>42283</v>
      </c>
      <c r="E88" s="271">
        <v>22</v>
      </c>
      <c r="F88" s="271">
        <v>32</v>
      </c>
      <c r="G88" s="271">
        <v>29</v>
      </c>
      <c r="H88" s="271">
        <v>11</v>
      </c>
      <c r="I88" s="271">
        <v>20</v>
      </c>
      <c r="J88" s="272">
        <v>1</v>
      </c>
      <c r="K88" s="273">
        <v>8</v>
      </c>
      <c r="L88" s="255"/>
    </row>
    <row r="89" spans="2:12" ht="13.5">
      <c r="B89" s="385"/>
      <c r="C89" s="232" t="s">
        <v>514</v>
      </c>
      <c r="D89" s="233">
        <f t="shared" si="3"/>
        <v>42286</v>
      </c>
      <c r="E89" s="277">
        <v>43</v>
      </c>
      <c r="F89" s="277">
        <v>42</v>
      </c>
      <c r="G89" s="277">
        <v>47</v>
      </c>
      <c r="H89" s="277">
        <v>40</v>
      </c>
      <c r="I89" s="277">
        <v>1</v>
      </c>
      <c r="J89" s="278">
        <v>9</v>
      </c>
      <c r="K89" s="279">
        <v>11</v>
      </c>
      <c r="L89" s="256"/>
    </row>
    <row r="90" spans="2:12" ht="13.5">
      <c r="B90" s="384">
        <f>+B88+1</f>
        <v>42</v>
      </c>
      <c r="C90" s="225" t="s">
        <v>515</v>
      </c>
      <c r="D90" s="226">
        <f t="shared" si="3"/>
        <v>42290</v>
      </c>
      <c r="E90" s="271">
        <v>26</v>
      </c>
      <c r="F90" s="271">
        <v>15</v>
      </c>
      <c r="G90" s="271">
        <v>12</v>
      </c>
      <c r="H90" s="271">
        <v>47</v>
      </c>
      <c r="I90" s="271">
        <v>29</v>
      </c>
      <c r="J90" s="272">
        <v>11</v>
      </c>
      <c r="K90" s="273">
        <v>3</v>
      </c>
      <c r="L90" s="255"/>
    </row>
    <row r="91" spans="2:12" ht="13.5">
      <c r="B91" s="385"/>
      <c r="C91" s="232" t="s">
        <v>516</v>
      </c>
      <c r="D91" s="233">
        <f t="shared" si="3"/>
        <v>42293</v>
      </c>
      <c r="E91" s="277">
        <v>28</v>
      </c>
      <c r="F91" s="277">
        <v>43</v>
      </c>
      <c r="G91" s="277">
        <v>7</v>
      </c>
      <c r="H91" s="277">
        <v>48</v>
      </c>
      <c r="I91" s="277">
        <v>29</v>
      </c>
      <c r="J91" s="278">
        <v>3</v>
      </c>
      <c r="K91" s="279">
        <v>10</v>
      </c>
      <c r="L91" s="256"/>
    </row>
    <row r="92" spans="2:12" ht="13.5">
      <c r="B92" s="384">
        <f>+B90+1</f>
        <v>43</v>
      </c>
      <c r="C92" s="225" t="s">
        <v>517</v>
      </c>
      <c r="D92" s="226">
        <f t="shared" si="3"/>
        <v>42297</v>
      </c>
      <c r="E92" s="271">
        <v>21</v>
      </c>
      <c r="F92" s="271">
        <v>19</v>
      </c>
      <c r="G92" s="271">
        <v>30</v>
      </c>
      <c r="H92" s="271">
        <v>45</v>
      </c>
      <c r="I92" s="271">
        <v>17</v>
      </c>
      <c r="J92" s="272">
        <v>8</v>
      </c>
      <c r="K92" s="273">
        <v>10</v>
      </c>
      <c r="L92" s="255"/>
    </row>
    <row r="93" spans="2:12" ht="13.5">
      <c r="B93" s="385"/>
      <c r="C93" s="244" t="s">
        <v>518</v>
      </c>
      <c r="D93" s="233">
        <f t="shared" si="3"/>
        <v>42300</v>
      </c>
      <c r="E93" s="277">
        <v>25</v>
      </c>
      <c r="F93" s="277">
        <v>7</v>
      </c>
      <c r="G93" s="277">
        <v>32</v>
      </c>
      <c r="H93" s="277">
        <v>39</v>
      </c>
      <c r="I93" s="277">
        <v>30</v>
      </c>
      <c r="J93" s="278">
        <v>2</v>
      </c>
      <c r="K93" s="279">
        <v>8</v>
      </c>
      <c r="L93" s="256"/>
    </row>
    <row r="94" spans="2:12" ht="13.5">
      <c r="B94" s="384">
        <f>+B92+1</f>
        <v>44</v>
      </c>
      <c r="C94" s="225" t="s">
        <v>519</v>
      </c>
      <c r="D94" s="226">
        <f t="shared" si="3"/>
        <v>42304</v>
      </c>
      <c r="E94" s="271">
        <v>11</v>
      </c>
      <c r="F94" s="271">
        <v>20</v>
      </c>
      <c r="G94" s="271">
        <v>25</v>
      </c>
      <c r="H94" s="271">
        <v>36</v>
      </c>
      <c r="I94" s="271">
        <v>12</v>
      </c>
      <c r="J94" s="272">
        <v>9</v>
      </c>
      <c r="K94" s="273">
        <v>6</v>
      </c>
      <c r="L94" s="255"/>
    </row>
    <row r="95" spans="2:12" ht="13.5">
      <c r="B95" s="385"/>
      <c r="C95" s="232" t="s">
        <v>520</v>
      </c>
      <c r="D95" s="233">
        <f t="shared" si="3"/>
        <v>42307</v>
      </c>
      <c r="E95" s="277">
        <v>34</v>
      </c>
      <c r="F95" s="277">
        <v>13</v>
      </c>
      <c r="G95" s="277">
        <v>17</v>
      </c>
      <c r="H95" s="277">
        <v>8</v>
      </c>
      <c r="I95" s="277">
        <v>21</v>
      </c>
      <c r="J95" s="278">
        <v>6</v>
      </c>
      <c r="K95" s="279">
        <v>7</v>
      </c>
      <c r="L95" s="256"/>
    </row>
    <row r="96" spans="2:12" ht="13.5">
      <c r="B96" s="384">
        <f>+B94+1</f>
        <v>45</v>
      </c>
      <c r="C96" s="225" t="s">
        <v>521</v>
      </c>
      <c r="D96" s="226">
        <f t="shared" si="3"/>
        <v>42311</v>
      </c>
      <c r="E96" s="271">
        <v>39</v>
      </c>
      <c r="F96" s="271">
        <v>27</v>
      </c>
      <c r="G96" s="271">
        <v>49</v>
      </c>
      <c r="H96" s="271">
        <v>8</v>
      </c>
      <c r="I96" s="271">
        <v>46</v>
      </c>
      <c r="J96" s="272">
        <v>2</v>
      </c>
      <c r="K96" s="273">
        <v>6</v>
      </c>
      <c r="L96" s="255"/>
    </row>
    <row r="97" spans="2:12" ht="13.5">
      <c r="B97" s="385"/>
      <c r="C97" s="232" t="s">
        <v>522</v>
      </c>
      <c r="D97" s="233">
        <f t="shared" si="3"/>
        <v>42314</v>
      </c>
      <c r="E97" s="277">
        <v>26</v>
      </c>
      <c r="F97" s="277">
        <v>40</v>
      </c>
      <c r="G97" s="277">
        <v>38</v>
      </c>
      <c r="H97" s="277">
        <v>17</v>
      </c>
      <c r="I97" s="277">
        <v>3</v>
      </c>
      <c r="J97" s="278">
        <v>4</v>
      </c>
      <c r="K97" s="279">
        <v>10</v>
      </c>
      <c r="L97" s="256"/>
    </row>
    <row r="98" spans="2:12" ht="13.5">
      <c r="B98" s="384">
        <f>+B96+1</f>
        <v>46</v>
      </c>
      <c r="C98" s="225" t="s">
        <v>523</v>
      </c>
      <c r="D98" s="226">
        <f t="shared" si="3"/>
        <v>42318</v>
      </c>
      <c r="E98" s="271">
        <v>43</v>
      </c>
      <c r="F98" s="271">
        <v>39</v>
      </c>
      <c r="G98" s="271">
        <v>13</v>
      </c>
      <c r="H98" s="271">
        <v>6</v>
      </c>
      <c r="I98" s="271">
        <v>18</v>
      </c>
      <c r="J98" s="272">
        <v>2</v>
      </c>
      <c r="K98" s="273">
        <v>8</v>
      </c>
      <c r="L98" s="255"/>
    </row>
    <row r="99" spans="2:12" ht="13.5">
      <c r="B99" s="385"/>
      <c r="C99" s="232" t="s">
        <v>524</v>
      </c>
      <c r="D99" s="233">
        <f t="shared" si="3"/>
        <v>42321</v>
      </c>
      <c r="E99" s="277">
        <v>33</v>
      </c>
      <c r="F99" s="277">
        <v>10</v>
      </c>
      <c r="G99" s="277">
        <v>18</v>
      </c>
      <c r="H99" s="277">
        <v>40</v>
      </c>
      <c r="I99" s="277">
        <v>17</v>
      </c>
      <c r="J99" s="278">
        <v>8</v>
      </c>
      <c r="K99" s="279">
        <v>2</v>
      </c>
      <c r="L99" s="256"/>
    </row>
    <row r="100" spans="2:12" ht="13.5">
      <c r="B100" s="384">
        <f>+B98+1</f>
        <v>47</v>
      </c>
      <c r="C100" s="225" t="s">
        <v>525</v>
      </c>
      <c r="D100" s="226">
        <f t="shared" si="3"/>
        <v>42325</v>
      </c>
      <c r="E100" s="271">
        <v>6</v>
      </c>
      <c r="F100" s="271">
        <v>37</v>
      </c>
      <c r="G100" s="271">
        <v>23</v>
      </c>
      <c r="H100" s="271">
        <v>38</v>
      </c>
      <c r="I100" s="271">
        <v>7</v>
      </c>
      <c r="J100" s="272">
        <v>11</v>
      </c>
      <c r="K100" s="273">
        <v>10</v>
      </c>
      <c r="L100" s="255"/>
    </row>
    <row r="101" spans="2:12" ht="13.5">
      <c r="B101" s="385"/>
      <c r="C101" s="232" t="s">
        <v>526</v>
      </c>
      <c r="D101" s="233">
        <f t="shared" si="3"/>
        <v>42328</v>
      </c>
      <c r="E101" s="277">
        <v>34</v>
      </c>
      <c r="F101" s="277">
        <v>49</v>
      </c>
      <c r="G101" s="277">
        <v>30</v>
      </c>
      <c r="H101" s="277">
        <v>46</v>
      </c>
      <c r="I101" s="277">
        <v>4</v>
      </c>
      <c r="J101" s="278">
        <v>8</v>
      </c>
      <c r="K101" s="279">
        <v>7</v>
      </c>
      <c r="L101" s="256"/>
    </row>
    <row r="102" spans="2:12" ht="13.5">
      <c r="B102" s="384">
        <f>+B100+1</f>
        <v>48</v>
      </c>
      <c r="C102" s="225" t="s">
        <v>527</v>
      </c>
      <c r="D102" s="226">
        <f t="shared" si="3"/>
        <v>42332</v>
      </c>
      <c r="E102" s="271">
        <v>26</v>
      </c>
      <c r="F102" s="271">
        <v>14</v>
      </c>
      <c r="G102" s="271">
        <v>17</v>
      </c>
      <c r="H102" s="271">
        <v>9</v>
      </c>
      <c r="I102" s="271">
        <v>16</v>
      </c>
      <c r="J102" s="272">
        <v>10</v>
      </c>
      <c r="K102" s="273">
        <v>11</v>
      </c>
      <c r="L102" s="255"/>
    </row>
    <row r="103" spans="2:12" ht="13.5">
      <c r="B103" s="385"/>
      <c r="C103" s="232" t="s">
        <v>528</v>
      </c>
      <c r="D103" s="233">
        <f t="shared" si="3"/>
        <v>42335</v>
      </c>
      <c r="E103" s="277">
        <v>50</v>
      </c>
      <c r="F103" s="277">
        <v>16</v>
      </c>
      <c r="G103" s="277">
        <v>30</v>
      </c>
      <c r="H103" s="277">
        <v>37</v>
      </c>
      <c r="I103" s="277">
        <v>29</v>
      </c>
      <c r="J103" s="278">
        <v>6</v>
      </c>
      <c r="K103" s="279">
        <v>8</v>
      </c>
      <c r="L103" s="256"/>
    </row>
    <row r="104" spans="2:12" ht="13.5">
      <c r="B104" s="384">
        <f>+B102+1</f>
        <v>49</v>
      </c>
      <c r="C104" s="225" t="s">
        <v>529</v>
      </c>
      <c r="D104" s="226">
        <f t="shared" si="3"/>
        <v>42339</v>
      </c>
      <c r="E104" s="271">
        <v>35</v>
      </c>
      <c r="F104" s="271">
        <v>15</v>
      </c>
      <c r="G104" s="271">
        <v>45</v>
      </c>
      <c r="H104" s="271">
        <v>25</v>
      </c>
      <c r="I104" s="271">
        <v>2</v>
      </c>
      <c r="J104" s="272">
        <v>10</v>
      </c>
      <c r="K104" s="273">
        <v>8</v>
      </c>
      <c r="L104" s="255"/>
    </row>
    <row r="105" spans="2:12" ht="13.5">
      <c r="B105" s="385"/>
      <c r="C105" s="232" t="s">
        <v>530</v>
      </c>
      <c r="D105" s="233">
        <f t="shared" si="3"/>
        <v>42342</v>
      </c>
      <c r="E105" s="277">
        <v>17</v>
      </c>
      <c r="F105" s="277">
        <v>27</v>
      </c>
      <c r="G105" s="277">
        <v>18</v>
      </c>
      <c r="H105" s="277">
        <v>39</v>
      </c>
      <c r="I105" s="277">
        <v>8</v>
      </c>
      <c r="J105" s="278">
        <v>7</v>
      </c>
      <c r="K105" s="279">
        <v>1</v>
      </c>
      <c r="L105" s="256"/>
    </row>
    <row r="106" spans="2:12" ht="13.5">
      <c r="B106" s="384">
        <f>+B104+1</f>
        <v>50</v>
      </c>
      <c r="C106" s="225" t="s">
        <v>531</v>
      </c>
      <c r="D106" s="226">
        <f t="shared" si="3"/>
        <v>42346</v>
      </c>
      <c r="E106" s="271">
        <v>48</v>
      </c>
      <c r="F106" s="271">
        <v>29</v>
      </c>
      <c r="G106" s="271">
        <v>12</v>
      </c>
      <c r="H106" s="271">
        <v>38</v>
      </c>
      <c r="I106" s="271">
        <v>17</v>
      </c>
      <c r="J106" s="272">
        <v>9</v>
      </c>
      <c r="K106" s="273">
        <v>11</v>
      </c>
      <c r="L106" s="255"/>
    </row>
    <row r="107" spans="2:12" ht="13.5">
      <c r="B107" s="385"/>
      <c r="C107" s="232" t="s">
        <v>532</v>
      </c>
      <c r="D107" s="233">
        <f t="shared" si="3"/>
        <v>42349</v>
      </c>
      <c r="E107" s="277">
        <v>43</v>
      </c>
      <c r="F107" s="277">
        <v>5</v>
      </c>
      <c r="G107" s="277">
        <v>21</v>
      </c>
      <c r="H107" s="277">
        <v>3</v>
      </c>
      <c r="I107" s="277">
        <v>40</v>
      </c>
      <c r="J107" s="278">
        <v>11</v>
      </c>
      <c r="K107" s="279">
        <v>6</v>
      </c>
      <c r="L107" s="256"/>
    </row>
    <row r="108" spans="2:12" ht="13.5">
      <c r="B108" s="384">
        <f>+B106+1</f>
        <v>51</v>
      </c>
      <c r="C108" s="225" t="s">
        <v>533</v>
      </c>
      <c r="D108" s="226">
        <f t="shared" si="3"/>
        <v>42353</v>
      </c>
      <c r="E108" s="271">
        <v>11</v>
      </c>
      <c r="F108" s="271">
        <v>27</v>
      </c>
      <c r="G108" s="271">
        <v>35</v>
      </c>
      <c r="H108" s="271">
        <v>8</v>
      </c>
      <c r="I108" s="271">
        <v>23</v>
      </c>
      <c r="J108" s="272">
        <v>4</v>
      </c>
      <c r="K108" s="273">
        <v>11</v>
      </c>
      <c r="L108" s="255"/>
    </row>
    <row r="109" spans="2:12" ht="13.5">
      <c r="B109" s="385"/>
      <c r="C109" s="232" t="s">
        <v>534</v>
      </c>
      <c r="D109" s="233">
        <f t="shared" si="3"/>
        <v>42356</v>
      </c>
      <c r="E109" s="277">
        <v>22</v>
      </c>
      <c r="F109" s="277">
        <v>6</v>
      </c>
      <c r="G109" s="277">
        <v>26</v>
      </c>
      <c r="H109" s="277">
        <v>29</v>
      </c>
      <c r="I109" s="277">
        <v>48</v>
      </c>
      <c r="J109" s="278">
        <v>5</v>
      </c>
      <c r="K109" s="279">
        <v>6</v>
      </c>
      <c r="L109" s="256"/>
    </row>
    <row r="110" spans="2:12" ht="13.5">
      <c r="B110" s="384">
        <f>+B108+1</f>
        <v>52</v>
      </c>
      <c r="C110" s="225" t="s">
        <v>535</v>
      </c>
      <c r="D110" s="226">
        <f t="shared" si="3"/>
        <v>42360</v>
      </c>
      <c r="E110" s="271">
        <v>19</v>
      </c>
      <c r="F110" s="271">
        <v>41</v>
      </c>
      <c r="G110" s="271">
        <v>18</v>
      </c>
      <c r="H110" s="271">
        <v>40</v>
      </c>
      <c r="I110" s="271">
        <v>20</v>
      </c>
      <c r="J110" s="272">
        <v>7</v>
      </c>
      <c r="K110" s="273">
        <v>10</v>
      </c>
      <c r="L110" s="254"/>
    </row>
    <row r="111" spans="2:12" ht="13.5">
      <c r="B111" s="391"/>
      <c r="C111" s="225" t="s">
        <v>536</v>
      </c>
      <c r="D111" s="226">
        <f t="shared" si="3"/>
        <v>42363</v>
      </c>
      <c r="E111" s="284">
        <v>10</v>
      </c>
      <c r="F111" s="271">
        <v>27</v>
      </c>
      <c r="G111" s="271">
        <v>40</v>
      </c>
      <c r="H111" s="271">
        <v>3</v>
      </c>
      <c r="I111" s="271">
        <v>25</v>
      </c>
      <c r="J111" s="272">
        <v>9</v>
      </c>
      <c r="K111" s="273">
        <v>3</v>
      </c>
      <c r="L111" s="254"/>
    </row>
    <row r="112" spans="2:12" ht="13.5">
      <c r="B112" s="384">
        <v>53</v>
      </c>
      <c r="C112" s="249" t="s">
        <v>537</v>
      </c>
      <c r="D112" s="250">
        <f t="shared" si="3"/>
        <v>42367</v>
      </c>
      <c r="E112" s="285">
        <v>5</v>
      </c>
      <c r="F112" s="285">
        <v>36</v>
      </c>
      <c r="G112" s="285">
        <v>32</v>
      </c>
      <c r="H112" s="285">
        <v>31</v>
      </c>
      <c r="I112" s="285">
        <v>20</v>
      </c>
      <c r="J112" s="286">
        <v>6</v>
      </c>
      <c r="K112" s="287">
        <v>7</v>
      </c>
      <c r="L112" s="257"/>
    </row>
    <row r="113" spans="2:12" ht="14.25" thickBot="1">
      <c r="B113" s="390"/>
      <c r="C113" s="251" t="s">
        <v>538</v>
      </c>
      <c r="D113" s="252">
        <f t="shared" si="3"/>
        <v>42370</v>
      </c>
      <c r="E113" s="288">
        <v>44</v>
      </c>
      <c r="F113" s="289">
        <v>37</v>
      </c>
      <c r="G113" s="289">
        <v>38</v>
      </c>
      <c r="H113" s="289">
        <v>39</v>
      </c>
      <c r="I113" s="289">
        <v>4</v>
      </c>
      <c r="J113" s="290">
        <v>4</v>
      </c>
      <c r="K113" s="291">
        <v>7</v>
      </c>
      <c r="L113" s="258"/>
    </row>
  </sheetData>
  <sheetProtection sheet="1" objects="1" scenarios="1"/>
  <mergeCells count="65">
    <mergeCell ref="B106:B107"/>
    <mergeCell ref="B108:B109"/>
    <mergeCell ref="B110:B111"/>
    <mergeCell ref="B94:B95"/>
    <mergeCell ref="B96:B97"/>
    <mergeCell ref="B98:B99"/>
    <mergeCell ref="B100:B101"/>
    <mergeCell ref="B102:B103"/>
    <mergeCell ref="B104:B105"/>
    <mergeCell ref="B92:B93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42:B43"/>
    <mergeCell ref="B68:B6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32:B33"/>
    <mergeCell ref="B34:B35"/>
    <mergeCell ref="B36:B37"/>
    <mergeCell ref="B38:B39"/>
    <mergeCell ref="B40:B41"/>
    <mergeCell ref="B22:B23"/>
    <mergeCell ref="B24:B25"/>
    <mergeCell ref="B26:B27"/>
    <mergeCell ref="B28:B29"/>
    <mergeCell ref="B30:B31"/>
    <mergeCell ref="L6:L7"/>
    <mergeCell ref="N6:O6"/>
    <mergeCell ref="Q6:R6"/>
    <mergeCell ref="E7:I7"/>
    <mergeCell ref="J7:K7"/>
    <mergeCell ref="B112:B113"/>
    <mergeCell ref="B1:G1"/>
    <mergeCell ref="B3:E3"/>
    <mergeCell ref="B4:K4"/>
    <mergeCell ref="B6:B7"/>
    <mergeCell ref="C6:C7"/>
    <mergeCell ref="D6:D7"/>
    <mergeCell ref="E6:K6"/>
    <mergeCell ref="B20:B21"/>
    <mergeCell ref="B8:B9"/>
    <mergeCell ref="B10:B11"/>
    <mergeCell ref="B12:B13"/>
    <mergeCell ref="B14:B15"/>
    <mergeCell ref="B16:B17"/>
    <mergeCell ref="B18:B19"/>
    <mergeCell ref="B44:B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82">
      <selection activeCell="E112" sqref="E112"/>
    </sheetView>
  </sheetViews>
  <sheetFormatPr defaultColWidth="12.42187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17.00390625" style="0" customWidth="1"/>
    <col min="13" max="13" width="6.421875" style="0" customWidth="1"/>
    <col min="14" max="14" width="12.421875" style="0" customWidth="1"/>
    <col min="15" max="15" width="13.57421875" style="0" customWidth="1"/>
    <col min="16" max="16" width="5.8515625" style="0" customWidth="1"/>
    <col min="17" max="17" width="10.00390625" style="0" customWidth="1"/>
    <col min="18" max="18" width="9.28125" style="0" customWidth="1"/>
  </cols>
  <sheetData>
    <row r="1" spans="2:12" ht="15.75" thickBot="1">
      <c r="B1" s="352" t="s">
        <v>646</v>
      </c>
      <c r="C1" s="353"/>
      <c r="D1" s="353"/>
      <c r="E1" s="353"/>
      <c r="F1" s="353"/>
      <c r="G1" s="354"/>
      <c r="J1" s="2"/>
      <c r="K1" s="2"/>
      <c r="L1" s="2"/>
    </row>
    <row r="2" spans="3:12" ht="12.75">
      <c r="C2" s="2"/>
      <c r="J2" s="2"/>
      <c r="K2" s="2"/>
      <c r="L2" s="2"/>
    </row>
    <row r="3" spans="2:12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  <c r="L3" s="4"/>
    </row>
    <row r="4" spans="2:18" ht="25.5">
      <c r="B4" s="366" t="s">
        <v>541</v>
      </c>
      <c r="C4" s="366"/>
      <c r="D4" s="366"/>
      <c r="E4" s="366"/>
      <c r="F4" s="366"/>
      <c r="G4" s="366"/>
      <c r="H4" s="366"/>
      <c r="I4" s="366"/>
      <c r="J4" s="366"/>
      <c r="K4" s="366"/>
      <c r="L4" s="218"/>
      <c r="N4" s="74" t="s">
        <v>14</v>
      </c>
      <c r="O4" s="75"/>
      <c r="P4" s="75"/>
      <c r="Q4" s="75"/>
      <c r="R4" s="75"/>
    </row>
    <row r="5" spans="3:18" ht="6.75" customHeight="1" thickBot="1">
      <c r="C5" s="4"/>
      <c r="D5" s="4"/>
      <c r="E5" s="72"/>
      <c r="F5" s="72"/>
      <c r="G5" s="72"/>
      <c r="H5" s="72"/>
      <c r="I5" s="72"/>
      <c r="J5" s="4"/>
      <c r="K5" s="4"/>
      <c r="L5" s="4"/>
      <c r="N5" s="76"/>
      <c r="O5" s="76"/>
      <c r="P5" s="76"/>
      <c r="Q5" s="76"/>
      <c r="R5" s="76"/>
    </row>
    <row r="6" spans="2:18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L6" s="378" t="s">
        <v>649</v>
      </c>
      <c r="N6" s="339" t="s">
        <v>15</v>
      </c>
      <c r="O6" s="340"/>
      <c r="P6" s="76"/>
      <c r="Q6" s="339" t="s">
        <v>5</v>
      </c>
      <c r="R6" s="340"/>
    </row>
    <row r="7" spans="2:18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360" t="s">
        <v>5</v>
      </c>
      <c r="K7" s="363"/>
      <c r="L7" s="379"/>
      <c r="N7" s="77" t="s">
        <v>16</v>
      </c>
      <c r="O7" s="77" t="s">
        <v>17</v>
      </c>
      <c r="P7" s="78"/>
      <c r="Q7" s="77" t="s">
        <v>16</v>
      </c>
      <c r="R7" s="77" t="s">
        <v>17</v>
      </c>
    </row>
    <row r="8" spans="2:18" ht="15" customHeight="1">
      <c r="B8" s="376">
        <v>1</v>
      </c>
      <c r="C8" s="219" t="s">
        <v>542</v>
      </c>
      <c r="D8" s="220">
        <v>42374</v>
      </c>
      <c r="E8" s="221">
        <v>36</v>
      </c>
      <c r="F8" s="222">
        <v>10</v>
      </c>
      <c r="G8" s="222">
        <v>6</v>
      </c>
      <c r="H8" s="222">
        <v>39</v>
      </c>
      <c r="I8" s="222">
        <v>31</v>
      </c>
      <c r="J8" s="223">
        <v>6</v>
      </c>
      <c r="K8" s="224">
        <v>10</v>
      </c>
      <c r="L8" s="253"/>
      <c r="N8" s="79">
        <v>1</v>
      </c>
      <c r="O8" s="80">
        <f>COUNTIF($E$8:$I$113,"1")</f>
        <v>12</v>
      </c>
      <c r="P8" s="76"/>
      <c r="Q8" s="81">
        <v>1</v>
      </c>
      <c r="R8" s="80">
        <f>COUNTIF($J$8:$K$113,"1")</f>
        <v>18</v>
      </c>
    </row>
    <row r="9" spans="2:18" ht="15" customHeight="1">
      <c r="B9" s="377"/>
      <c r="C9" s="225" t="s">
        <v>543</v>
      </c>
      <c r="D9" s="226">
        <f>+D8+3</f>
        <v>42377</v>
      </c>
      <c r="E9" s="222">
        <v>35</v>
      </c>
      <c r="F9" s="222">
        <v>33</v>
      </c>
      <c r="G9" s="222">
        <v>26</v>
      </c>
      <c r="H9" s="222">
        <v>40</v>
      </c>
      <c r="I9" s="222">
        <v>5</v>
      </c>
      <c r="J9" s="223">
        <v>3</v>
      </c>
      <c r="K9" s="224">
        <v>8</v>
      </c>
      <c r="L9" s="254"/>
      <c r="N9" s="82">
        <f aca="true" t="shared" si="0" ref="N9:N25">+N8+1</f>
        <v>2</v>
      </c>
      <c r="O9" s="83">
        <f>COUNTIF($E$8:$I$113,"2")</f>
        <v>12</v>
      </c>
      <c r="P9" s="76"/>
      <c r="Q9" s="82">
        <v>2</v>
      </c>
      <c r="R9" s="83">
        <f>COUNTIF($J$8:$K$113,"2")</f>
        <v>28</v>
      </c>
    </row>
    <row r="10" spans="2:18" ht="15" customHeight="1">
      <c r="B10" s="374">
        <f>+B8+1</f>
        <v>2</v>
      </c>
      <c r="C10" s="227" t="s">
        <v>544</v>
      </c>
      <c r="D10" s="228">
        <f>+D8+7</f>
        <v>42381</v>
      </c>
      <c r="E10" s="229">
        <v>2</v>
      </c>
      <c r="F10" s="229">
        <v>10</v>
      </c>
      <c r="G10" s="229">
        <v>30</v>
      </c>
      <c r="H10" s="229">
        <v>44</v>
      </c>
      <c r="I10" s="229">
        <v>1</v>
      </c>
      <c r="J10" s="230">
        <v>1</v>
      </c>
      <c r="K10" s="231">
        <v>8</v>
      </c>
      <c r="L10" s="255"/>
      <c r="N10" s="82">
        <f t="shared" si="0"/>
        <v>3</v>
      </c>
      <c r="O10" s="83">
        <f>COUNTIF($E$8:$I$113,"3")</f>
        <v>10</v>
      </c>
      <c r="P10" s="76"/>
      <c r="Q10" s="82">
        <v>3</v>
      </c>
      <c r="R10" s="83">
        <f>COUNTIF($J$8:$K$113,"3")</f>
        <v>15</v>
      </c>
    </row>
    <row r="11" spans="2:18" ht="15" customHeight="1">
      <c r="B11" s="375"/>
      <c r="C11" s="232" t="s">
        <v>545</v>
      </c>
      <c r="D11" s="233">
        <f>+D9+7</f>
        <v>42384</v>
      </c>
      <c r="E11" s="234">
        <v>43</v>
      </c>
      <c r="F11" s="234">
        <v>38</v>
      </c>
      <c r="G11" s="234">
        <v>19</v>
      </c>
      <c r="H11" s="234">
        <v>10</v>
      </c>
      <c r="I11" s="234">
        <v>46</v>
      </c>
      <c r="J11" s="235">
        <v>1</v>
      </c>
      <c r="K11" s="236">
        <v>11</v>
      </c>
      <c r="L11" s="256"/>
      <c r="N11" s="82">
        <f t="shared" si="0"/>
        <v>4</v>
      </c>
      <c r="O11" s="83">
        <f>COUNTIF($E$8:$I$113,"4")</f>
        <v>8</v>
      </c>
      <c r="P11" s="76"/>
      <c r="Q11" s="82">
        <v>4</v>
      </c>
      <c r="R11" s="83">
        <f>COUNTIF($J$8:$K$113,"4")</f>
        <v>15</v>
      </c>
    </row>
    <row r="12" spans="2:18" ht="15" customHeight="1">
      <c r="B12" s="374">
        <f>+B10+1</f>
        <v>3</v>
      </c>
      <c r="C12" s="227" t="s">
        <v>546</v>
      </c>
      <c r="D12" s="228">
        <f>+D10+7</f>
        <v>42388</v>
      </c>
      <c r="E12" s="229">
        <v>2</v>
      </c>
      <c r="F12" s="229">
        <v>30</v>
      </c>
      <c r="G12" s="229">
        <v>38</v>
      </c>
      <c r="H12" s="229">
        <v>43</v>
      </c>
      <c r="I12" s="229">
        <v>46</v>
      </c>
      <c r="J12" s="230">
        <v>7</v>
      </c>
      <c r="K12" s="231">
        <v>2</v>
      </c>
      <c r="L12" s="255"/>
      <c r="M12" s="70"/>
      <c r="N12" s="82">
        <f t="shared" si="0"/>
        <v>5</v>
      </c>
      <c r="O12" s="83">
        <f>COUNTIF($E$8:$I$113,"5")</f>
        <v>14</v>
      </c>
      <c r="P12" s="76"/>
      <c r="Q12" s="82">
        <v>5</v>
      </c>
      <c r="R12" s="83">
        <f>COUNTIF($J$8:$K$113,"5")</f>
        <v>18</v>
      </c>
    </row>
    <row r="13" spans="2:18" ht="15" customHeight="1">
      <c r="B13" s="375"/>
      <c r="C13" s="232" t="s">
        <v>547</v>
      </c>
      <c r="D13" s="233">
        <f>+D11+7</f>
        <v>42391</v>
      </c>
      <c r="E13" s="234">
        <v>27</v>
      </c>
      <c r="F13" s="234">
        <v>10</v>
      </c>
      <c r="G13" s="234">
        <v>30</v>
      </c>
      <c r="H13" s="234">
        <v>47</v>
      </c>
      <c r="I13" s="234">
        <v>12</v>
      </c>
      <c r="J13" s="235">
        <v>9</v>
      </c>
      <c r="K13" s="236">
        <v>8</v>
      </c>
      <c r="L13" s="256"/>
      <c r="N13" s="82">
        <f t="shared" si="0"/>
        <v>6</v>
      </c>
      <c r="O13" s="83">
        <f>COUNTIF($E$8:$I$113,"6")</f>
        <v>11</v>
      </c>
      <c r="P13" s="76"/>
      <c r="Q13" s="82">
        <v>6</v>
      </c>
      <c r="R13" s="83">
        <f>COUNTIF($J$8:$K$113,"6")</f>
        <v>16</v>
      </c>
    </row>
    <row r="14" spans="2:18" ht="15" customHeight="1">
      <c r="B14" s="374">
        <f>+B12+1</f>
        <v>4</v>
      </c>
      <c r="C14" s="227" t="s">
        <v>548</v>
      </c>
      <c r="D14" s="228">
        <f aca="true" t="shared" si="1" ref="D14:D77">+D12+7</f>
        <v>42395</v>
      </c>
      <c r="E14" s="229">
        <v>15</v>
      </c>
      <c r="F14" s="229">
        <v>40</v>
      </c>
      <c r="G14" s="229">
        <v>24</v>
      </c>
      <c r="H14" s="229">
        <v>48</v>
      </c>
      <c r="I14" s="229">
        <v>38</v>
      </c>
      <c r="J14" s="230">
        <v>2</v>
      </c>
      <c r="K14" s="231">
        <v>9</v>
      </c>
      <c r="L14" s="255"/>
      <c r="N14" s="82">
        <f t="shared" si="0"/>
        <v>7</v>
      </c>
      <c r="O14" s="83">
        <f>COUNTIF($E$8:$I$113,"7")</f>
        <v>13</v>
      </c>
      <c r="P14" s="76"/>
      <c r="Q14" s="82">
        <v>7</v>
      </c>
      <c r="R14" s="83">
        <f>COUNTIF($J$8:$K$113,"7")</f>
        <v>15</v>
      </c>
    </row>
    <row r="15" spans="2:18" ht="15" customHeight="1">
      <c r="B15" s="375"/>
      <c r="C15" s="232" t="s">
        <v>549</v>
      </c>
      <c r="D15" s="233">
        <f t="shared" si="1"/>
        <v>42398</v>
      </c>
      <c r="E15" s="234">
        <v>29</v>
      </c>
      <c r="F15" s="234">
        <v>32</v>
      </c>
      <c r="G15" s="234">
        <v>23</v>
      </c>
      <c r="H15" s="234">
        <v>1</v>
      </c>
      <c r="I15" s="234">
        <v>5</v>
      </c>
      <c r="J15" s="235">
        <v>1</v>
      </c>
      <c r="K15" s="236">
        <v>7</v>
      </c>
      <c r="L15" s="256"/>
      <c r="M15" s="43"/>
      <c r="N15" s="82">
        <f t="shared" si="0"/>
        <v>8</v>
      </c>
      <c r="O15" s="83">
        <f>COUNTIF($E$8:$I$113,"8")</f>
        <v>8</v>
      </c>
      <c r="P15" s="76"/>
      <c r="Q15" s="82">
        <v>8</v>
      </c>
      <c r="R15" s="83">
        <f>COUNTIF($J$8:$K$113,"8")</f>
        <v>19</v>
      </c>
    </row>
    <row r="16" spans="2:18" ht="15" customHeight="1">
      <c r="B16" s="374">
        <f>+B14+1</f>
        <v>5</v>
      </c>
      <c r="C16" s="227" t="s">
        <v>550</v>
      </c>
      <c r="D16" s="228">
        <f t="shared" si="1"/>
        <v>42402</v>
      </c>
      <c r="E16" s="229">
        <v>36</v>
      </c>
      <c r="F16" s="229">
        <v>21</v>
      </c>
      <c r="G16" s="229">
        <v>10</v>
      </c>
      <c r="H16" s="229">
        <v>6</v>
      </c>
      <c r="I16" s="229">
        <v>9</v>
      </c>
      <c r="J16" s="230">
        <v>6</v>
      </c>
      <c r="K16" s="231">
        <v>2</v>
      </c>
      <c r="L16" s="255"/>
      <c r="N16" s="82">
        <f t="shared" si="0"/>
        <v>9</v>
      </c>
      <c r="O16" s="83">
        <f>COUNTIF($E$8:$I$113,"9")</f>
        <v>11</v>
      </c>
      <c r="P16" s="76"/>
      <c r="Q16" s="145">
        <v>9</v>
      </c>
      <c r="R16" s="146">
        <f>COUNTIF($J$8:$K$113,"9")</f>
        <v>20</v>
      </c>
    </row>
    <row r="17" spans="2:18" ht="15" customHeight="1">
      <c r="B17" s="375"/>
      <c r="C17" s="232" t="s">
        <v>551</v>
      </c>
      <c r="D17" s="233">
        <f t="shared" si="1"/>
        <v>42405</v>
      </c>
      <c r="E17" s="234">
        <v>46</v>
      </c>
      <c r="F17" s="234">
        <v>32</v>
      </c>
      <c r="G17" s="234">
        <v>27</v>
      </c>
      <c r="H17" s="234">
        <v>3</v>
      </c>
      <c r="I17" s="234">
        <v>41</v>
      </c>
      <c r="J17" s="235">
        <v>4</v>
      </c>
      <c r="K17" s="236">
        <v>8</v>
      </c>
      <c r="L17" s="256"/>
      <c r="N17" s="82">
        <f t="shared" si="0"/>
        <v>10</v>
      </c>
      <c r="O17" s="83">
        <f>COUNTIF($E$8:$I$113,"10")</f>
        <v>16</v>
      </c>
      <c r="P17" s="76"/>
      <c r="Q17" s="82">
        <v>10</v>
      </c>
      <c r="R17" s="83">
        <f>COUNTIF($J$8:$K$113,"10")</f>
        <v>21</v>
      </c>
    </row>
    <row r="18" spans="2:18" ht="15" customHeight="1">
      <c r="B18" s="374">
        <f>+B16+1</f>
        <v>6</v>
      </c>
      <c r="C18" s="227" t="s">
        <v>552</v>
      </c>
      <c r="D18" s="228">
        <f t="shared" si="1"/>
        <v>42409</v>
      </c>
      <c r="E18" s="229">
        <v>9</v>
      </c>
      <c r="F18" s="229">
        <v>6</v>
      </c>
      <c r="G18" s="229">
        <v>13</v>
      </c>
      <c r="H18" s="229">
        <v>28</v>
      </c>
      <c r="I18" s="229">
        <v>37</v>
      </c>
      <c r="J18" s="230">
        <v>4</v>
      </c>
      <c r="K18" s="231">
        <v>5</v>
      </c>
      <c r="L18" s="255"/>
      <c r="N18" s="82">
        <f t="shared" si="0"/>
        <v>11</v>
      </c>
      <c r="O18" s="83">
        <f>COUNTIF($E$8:$I$113,"11")</f>
        <v>9</v>
      </c>
      <c r="P18" s="76"/>
      <c r="Q18" s="298">
        <v>11</v>
      </c>
      <c r="R18" s="299">
        <f>COUNTIF($J$8:$K$113,"11")</f>
        <v>20</v>
      </c>
    </row>
    <row r="19" spans="2:18" ht="15" customHeight="1" thickBot="1">
      <c r="B19" s="375"/>
      <c r="C19" s="232" t="s">
        <v>553</v>
      </c>
      <c r="D19" s="233">
        <f t="shared" si="1"/>
        <v>42412</v>
      </c>
      <c r="E19" s="234">
        <v>31</v>
      </c>
      <c r="F19" s="234">
        <v>49</v>
      </c>
      <c r="G19" s="234">
        <v>28</v>
      </c>
      <c r="H19" s="234">
        <v>20</v>
      </c>
      <c r="I19" s="234">
        <v>3</v>
      </c>
      <c r="J19" s="235">
        <v>5</v>
      </c>
      <c r="K19" s="236">
        <v>2</v>
      </c>
      <c r="L19" s="256"/>
      <c r="N19" s="82">
        <f t="shared" si="0"/>
        <v>12</v>
      </c>
      <c r="O19" s="83">
        <f>COUNTIF($E$8:$I$113,"12")</f>
        <v>12</v>
      </c>
      <c r="P19" s="76"/>
      <c r="Q19" s="84" t="s">
        <v>647</v>
      </c>
      <c r="R19" s="85">
        <f>COUNTIF($J$8:$K$113,"12")</f>
        <v>3</v>
      </c>
    </row>
    <row r="20" spans="2:18" ht="15" customHeight="1">
      <c r="B20" s="374">
        <f>+B18+1</f>
        <v>7</v>
      </c>
      <c r="C20" s="227" t="s">
        <v>554</v>
      </c>
      <c r="D20" s="228">
        <f t="shared" si="1"/>
        <v>42416</v>
      </c>
      <c r="E20" s="229">
        <v>3</v>
      </c>
      <c r="F20" s="229">
        <v>22</v>
      </c>
      <c r="G20" s="229">
        <v>50</v>
      </c>
      <c r="H20" s="229">
        <v>10</v>
      </c>
      <c r="I20" s="229">
        <v>37</v>
      </c>
      <c r="J20" s="230">
        <v>6</v>
      </c>
      <c r="K20" s="231">
        <v>10</v>
      </c>
      <c r="L20" s="255"/>
      <c r="M20" s="43"/>
      <c r="N20" s="82">
        <f t="shared" si="0"/>
        <v>13</v>
      </c>
      <c r="O20" s="83">
        <f>COUNTIF($E$8:$I$113,"13")</f>
        <v>14</v>
      </c>
      <c r="P20" s="76"/>
      <c r="Q20" s="392" t="s">
        <v>648</v>
      </c>
      <c r="R20" s="392"/>
    </row>
    <row r="21" spans="2:18" ht="15" customHeight="1">
      <c r="B21" s="375"/>
      <c r="C21" s="232" t="s">
        <v>555</v>
      </c>
      <c r="D21" s="233">
        <f t="shared" si="1"/>
        <v>42419</v>
      </c>
      <c r="E21" s="234">
        <v>32</v>
      </c>
      <c r="F21" s="234">
        <v>13</v>
      </c>
      <c r="G21" s="234">
        <v>14</v>
      </c>
      <c r="H21" s="234">
        <v>39</v>
      </c>
      <c r="I21" s="234">
        <v>30</v>
      </c>
      <c r="J21" s="235">
        <v>3</v>
      </c>
      <c r="K21" s="236">
        <v>9</v>
      </c>
      <c r="L21" s="256"/>
      <c r="N21" s="82">
        <f t="shared" si="0"/>
        <v>14</v>
      </c>
      <c r="O21" s="83">
        <f>COUNTIF($E$8:$I$113,"14")</f>
        <v>13</v>
      </c>
      <c r="P21" s="76"/>
      <c r="Q21" s="76"/>
      <c r="R21" s="76"/>
    </row>
    <row r="22" spans="2:18" ht="15" customHeight="1">
      <c r="B22" s="374">
        <f>+B20+1</f>
        <v>8</v>
      </c>
      <c r="C22" s="227" t="s">
        <v>556</v>
      </c>
      <c r="D22" s="228">
        <f t="shared" si="1"/>
        <v>42423</v>
      </c>
      <c r="E22" s="229">
        <v>42</v>
      </c>
      <c r="F22" s="229">
        <v>32</v>
      </c>
      <c r="G22" s="229">
        <v>23</v>
      </c>
      <c r="H22" s="229">
        <v>25</v>
      </c>
      <c r="I22" s="229">
        <v>37</v>
      </c>
      <c r="J22" s="230">
        <v>11</v>
      </c>
      <c r="K22" s="231">
        <v>1</v>
      </c>
      <c r="L22" s="255"/>
      <c r="N22" s="82">
        <f t="shared" si="0"/>
        <v>15</v>
      </c>
      <c r="O22" s="83">
        <f>COUNTIF($E$8:$I$113,"15")</f>
        <v>11</v>
      </c>
      <c r="P22" s="76"/>
      <c r="Q22" s="76"/>
      <c r="R22" s="76"/>
    </row>
    <row r="23" spans="2:18" ht="15" customHeight="1">
      <c r="B23" s="375"/>
      <c r="C23" s="232" t="s">
        <v>557</v>
      </c>
      <c r="D23" s="233">
        <f t="shared" si="1"/>
        <v>42426</v>
      </c>
      <c r="E23" s="234">
        <v>13</v>
      </c>
      <c r="F23" s="234">
        <v>50</v>
      </c>
      <c r="G23" s="234">
        <v>5</v>
      </c>
      <c r="H23" s="234">
        <v>33</v>
      </c>
      <c r="I23" s="234">
        <v>15</v>
      </c>
      <c r="J23" s="235">
        <v>9</v>
      </c>
      <c r="K23" s="236">
        <v>11</v>
      </c>
      <c r="L23" s="256"/>
      <c r="N23" s="82">
        <f t="shared" si="0"/>
        <v>16</v>
      </c>
      <c r="O23" s="83">
        <f>COUNTIF($E$8:$I$113,"16")</f>
        <v>10</v>
      </c>
      <c r="P23" s="76"/>
      <c r="Q23" s="76"/>
      <c r="R23" s="76"/>
    </row>
    <row r="24" spans="2:18" ht="15" customHeight="1">
      <c r="B24" s="374">
        <f>+B22+1</f>
        <v>9</v>
      </c>
      <c r="C24" s="227" t="s">
        <v>558</v>
      </c>
      <c r="D24" s="228">
        <f t="shared" si="1"/>
        <v>42430</v>
      </c>
      <c r="E24" s="229">
        <v>37</v>
      </c>
      <c r="F24" s="229">
        <v>7</v>
      </c>
      <c r="G24" s="229">
        <v>28</v>
      </c>
      <c r="H24" s="229">
        <v>13</v>
      </c>
      <c r="I24" s="229">
        <v>4</v>
      </c>
      <c r="J24" s="230">
        <v>11</v>
      </c>
      <c r="K24" s="231">
        <v>10</v>
      </c>
      <c r="L24" s="255"/>
      <c r="N24" s="82">
        <f t="shared" si="0"/>
        <v>17</v>
      </c>
      <c r="O24" s="83">
        <f>COUNTIF($E$8:$I$113,"17")</f>
        <v>9</v>
      </c>
      <c r="P24" s="76"/>
      <c r="Q24" s="76"/>
      <c r="R24" s="76"/>
    </row>
    <row r="25" spans="2:18" ht="15" customHeight="1">
      <c r="B25" s="375"/>
      <c r="C25" s="232" t="s">
        <v>559</v>
      </c>
      <c r="D25" s="233">
        <f t="shared" si="1"/>
        <v>42433</v>
      </c>
      <c r="E25" s="234">
        <v>9</v>
      </c>
      <c r="F25" s="234">
        <v>23</v>
      </c>
      <c r="G25" s="234">
        <v>40</v>
      </c>
      <c r="H25" s="234">
        <v>16</v>
      </c>
      <c r="I25" s="234">
        <v>14</v>
      </c>
      <c r="J25" s="235">
        <v>1</v>
      </c>
      <c r="K25" s="236">
        <v>5</v>
      </c>
      <c r="L25" s="256"/>
      <c r="N25" s="82">
        <f t="shared" si="0"/>
        <v>18</v>
      </c>
      <c r="O25" s="83">
        <f>COUNTIF($E$8:$I$113,"18")</f>
        <v>2</v>
      </c>
      <c r="P25" s="76"/>
      <c r="Q25" s="76"/>
      <c r="R25" s="76"/>
    </row>
    <row r="26" spans="2:18" ht="15" customHeight="1">
      <c r="B26" s="374">
        <f>+B24+1</f>
        <v>10</v>
      </c>
      <c r="C26" s="227" t="s">
        <v>560</v>
      </c>
      <c r="D26" s="228">
        <f t="shared" si="1"/>
        <v>42437</v>
      </c>
      <c r="E26" s="229">
        <v>9</v>
      </c>
      <c r="F26" s="229">
        <v>14</v>
      </c>
      <c r="G26" s="229">
        <v>23</v>
      </c>
      <c r="H26" s="229">
        <v>8</v>
      </c>
      <c r="I26" s="229">
        <v>1</v>
      </c>
      <c r="J26" s="230">
        <v>7</v>
      </c>
      <c r="K26" s="231">
        <v>1</v>
      </c>
      <c r="L26" s="255"/>
      <c r="N26" s="82">
        <v>19</v>
      </c>
      <c r="O26" s="83">
        <f>COUNTIF($E$8:$I$113,"19")</f>
        <v>12</v>
      </c>
      <c r="P26" s="76"/>
      <c r="Q26" s="76"/>
      <c r="R26" s="76"/>
    </row>
    <row r="27" spans="2:18" ht="15" customHeight="1">
      <c r="B27" s="375"/>
      <c r="C27" s="232" t="s">
        <v>561</v>
      </c>
      <c r="D27" s="233">
        <f t="shared" si="1"/>
        <v>42440</v>
      </c>
      <c r="E27" s="234">
        <v>26</v>
      </c>
      <c r="F27" s="234">
        <v>43</v>
      </c>
      <c r="G27" s="234">
        <v>1</v>
      </c>
      <c r="H27" s="234">
        <v>21</v>
      </c>
      <c r="I27" s="234">
        <v>40</v>
      </c>
      <c r="J27" s="235">
        <v>9</v>
      </c>
      <c r="K27" s="236">
        <v>6</v>
      </c>
      <c r="L27" s="256"/>
      <c r="N27" s="82">
        <v>20</v>
      </c>
      <c r="O27" s="83">
        <f>COUNTIF($E$8:$I$113,"20")</f>
        <v>7</v>
      </c>
      <c r="P27" s="76"/>
      <c r="Q27" s="76"/>
      <c r="R27" s="76"/>
    </row>
    <row r="28" spans="2:18" ht="15" customHeight="1">
      <c r="B28" s="374">
        <f>+B26+1</f>
        <v>11</v>
      </c>
      <c r="C28" s="227" t="s">
        <v>562</v>
      </c>
      <c r="D28" s="228">
        <f t="shared" si="1"/>
        <v>42444</v>
      </c>
      <c r="E28" s="229">
        <v>7</v>
      </c>
      <c r="F28" s="229">
        <v>10</v>
      </c>
      <c r="G28" s="229">
        <v>5</v>
      </c>
      <c r="H28" s="229">
        <v>44</v>
      </c>
      <c r="I28" s="229">
        <v>34</v>
      </c>
      <c r="J28" s="230">
        <v>10</v>
      </c>
      <c r="K28" s="231">
        <v>2</v>
      </c>
      <c r="L28" s="255"/>
      <c r="N28" s="82">
        <v>21</v>
      </c>
      <c r="O28" s="83">
        <f>COUNTIF($E$8:$I$113,"21")</f>
        <v>10</v>
      </c>
      <c r="P28" s="76"/>
      <c r="Q28" s="76"/>
      <c r="R28" s="76"/>
    </row>
    <row r="29" spans="2:18" ht="15" customHeight="1">
      <c r="B29" s="375"/>
      <c r="C29" s="232" t="s">
        <v>563</v>
      </c>
      <c r="D29" s="233">
        <f t="shared" si="1"/>
        <v>42447</v>
      </c>
      <c r="E29" s="234">
        <v>14</v>
      </c>
      <c r="F29" s="234">
        <v>49</v>
      </c>
      <c r="G29" s="234">
        <v>21</v>
      </c>
      <c r="H29" s="234">
        <v>19</v>
      </c>
      <c r="I29" s="234">
        <v>24</v>
      </c>
      <c r="J29" s="235">
        <v>5</v>
      </c>
      <c r="K29" s="236">
        <v>11</v>
      </c>
      <c r="L29" s="256"/>
      <c r="N29" s="82">
        <v>22</v>
      </c>
      <c r="O29" s="83">
        <f>COUNTIF($E$8:$I$113,"22")</f>
        <v>7</v>
      </c>
      <c r="P29" s="76"/>
      <c r="Q29" s="76"/>
      <c r="R29" s="76"/>
    </row>
    <row r="30" spans="2:18" ht="15" customHeight="1">
      <c r="B30" s="374">
        <f>+B28+1</f>
        <v>12</v>
      </c>
      <c r="C30" s="227" t="s">
        <v>564</v>
      </c>
      <c r="D30" s="228">
        <f t="shared" si="1"/>
        <v>42451</v>
      </c>
      <c r="E30" s="229">
        <v>15</v>
      </c>
      <c r="F30" s="229">
        <v>49</v>
      </c>
      <c r="G30" s="229">
        <v>12</v>
      </c>
      <c r="H30" s="229">
        <v>26</v>
      </c>
      <c r="I30" s="229">
        <v>42</v>
      </c>
      <c r="J30" s="230">
        <v>5</v>
      </c>
      <c r="K30" s="231">
        <v>8</v>
      </c>
      <c r="L30" s="255"/>
      <c r="N30" s="82">
        <v>23</v>
      </c>
      <c r="O30" s="83">
        <f>COUNTIF($E$8:$I$113,"23")</f>
        <v>14</v>
      </c>
      <c r="P30" s="76"/>
      <c r="Q30" s="76"/>
      <c r="R30" s="76"/>
    </row>
    <row r="31" spans="2:18" ht="15" customHeight="1">
      <c r="B31" s="375"/>
      <c r="C31" s="232" t="s">
        <v>565</v>
      </c>
      <c r="D31" s="233">
        <f t="shared" si="1"/>
        <v>42454</v>
      </c>
      <c r="E31" s="234">
        <v>43</v>
      </c>
      <c r="F31" s="234">
        <v>36</v>
      </c>
      <c r="G31" s="234">
        <v>12</v>
      </c>
      <c r="H31" s="234">
        <v>42</v>
      </c>
      <c r="I31" s="234">
        <v>19</v>
      </c>
      <c r="J31" s="235">
        <v>8</v>
      </c>
      <c r="K31" s="236">
        <v>5</v>
      </c>
      <c r="L31" s="256"/>
      <c r="N31" s="82">
        <v>24</v>
      </c>
      <c r="O31" s="83">
        <f>COUNTIF($E$8:$I$113,"24")</f>
        <v>8</v>
      </c>
      <c r="P31" s="76"/>
      <c r="Q31" s="76"/>
      <c r="R31" s="76"/>
    </row>
    <row r="32" spans="2:18" ht="15" customHeight="1">
      <c r="B32" s="374">
        <f>+B30+1</f>
        <v>13</v>
      </c>
      <c r="C32" s="227" t="s">
        <v>566</v>
      </c>
      <c r="D32" s="228">
        <f t="shared" si="1"/>
        <v>42458</v>
      </c>
      <c r="E32" s="229">
        <v>4</v>
      </c>
      <c r="F32" s="229">
        <v>25</v>
      </c>
      <c r="G32" s="229">
        <v>19</v>
      </c>
      <c r="H32" s="229">
        <v>36</v>
      </c>
      <c r="I32" s="229">
        <v>1</v>
      </c>
      <c r="J32" s="230">
        <v>3</v>
      </c>
      <c r="K32" s="231">
        <v>11</v>
      </c>
      <c r="L32" s="255"/>
      <c r="N32" s="82">
        <v>25</v>
      </c>
      <c r="O32" s="83">
        <f>COUNTIF($E$8:$I$113,"25")</f>
        <v>8</v>
      </c>
      <c r="P32" s="76"/>
      <c r="Q32" s="76"/>
      <c r="R32" s="76"/>
    </row>
    <row r="33" spans="2:18" ht="15" customHeight="1">
      <c r="B33" s="375"/>
      <c r="C33" s="232" t="s">
        <v>567</v>
      </c>
      <c r="D33" s="233">
        <f t="shared" si="1"/>
        <v>42461</v>
      </c>
      <c r="E33" s="234">
        <v>23</v>
      </c>
      <c r="F33" s="234">
        <v>25</v>
      </c>
      <c r="G33" s="234">
        <v>2</v>
      </c>
      <c r="H33" s="234">
        <v>49</v>
      </c>
      <c r="I33" s="234">
        <v>16</v>
      </c>
      <c r="J33" s="235">
        <v>6</v>
      </c>
      <c r="K33" s="236">
        <v>9</v>
      </c>
      <c r="L33" s="256"/>
      <c r="N33" s="82">
        <v>26</v>
      </c>
      <c r="O33" s="83">
        <f>COUNTIF($E$8:$I$113,"26")</f>
        <v>14</v>
      </c>
      <c r="P33" s="76"/>
      <c r="Q33" s="76"/>
      <c r="R33" s="76"/>
    </row>
    <row r="34" spans="2:18" ht="15" customHeight="1">
      <c r="B34" s="374">
        <f>+B32+1</f>
        <v>14</v>
      </c>
      <c r="C34" s="227" t="s">
        <v>568</v>
      </c>
      <c r="D34" s="228">
        <f t="shared" si="1"/>
        <v>42465</v>
      </c>
      <c r="E34" s="229">
        <v>3</v>
      </c>
      <c r="F34" s="229">
        <v>19</v>
      </c>
      <c r="G34" s="229">
        <v>40</v>
      </c>
      <c r="H34" s="229">
        <v>9</v>
      </c>
      <c r="I34" s="229">
        <v>5</v>
      </c>
      <c r="J34" s="230">
        <v>5</v>
      </c>
      <c r="K34" s="231">
        <v>2</v>
      </c>
      <c r="L34" s="255"/>
      <c r="N34" s="82">
        <v>27</v>
      </c>
      <c r="O34" s="83">
        <f>COUNTIF($E$8:$I$113,"27")</f>
        <v>15</v>
      </c>
      <c r="P34" s="76"/>
      <c r="Q34" s="76"/>
      <c r="R34" s="76"/>
    </row>
    <row r="35" spans="2:18" ht="15" customHeight="1">
      <c r="B35" s="375"/>
      <c r="C35" s="232" t="s">
        <v>569</v>
      </c>
      <c r="D35" s="233">
        <f t="shared" si="1"/>
        <v>42468</v>
      </c>
      <c r="E35" s="234">
        <v>43</v>
      </c>
      <c r="F35" s="234">
        <v>8</v>
      </c>
      <c r="G35" s="234">
        <v>49</v>
      </c>
      <c r="H35" s="234">
        <v>6</v>
      </c>
      <c r="I35" s="234">
        <v>26</v>
      </c>
      <c r="J35" s="237">
        <v>10</v>
      </c>
      <c r="K35" s="236">
        <v>6</v>
      </c>
      <c r="L35" s="256"/>
      <c r="N35" s="82">
        <v>28</v>
      </c>
      <c r="O35" s="83">
        <f>COUNTIF($E$8:$I$113,"28")</f>
        <v>15</v>
      </c>
      <c r="P35" s="76"/>
      <c r="Q35" s="76"/>
      <c r="R35" s="76"/>
    </row>
    <row r="36" spans="2:18" ht="15" customHeight="1">
      <c r="B36" s="374">
        <f>+B34+1</f>
        <v>15</v>
      </c>
      <c r="C36" s="227" t="s">
        <v>570</v>
      </c>
      <c r="D36" s="228">
        <f t="shared" si="1"/>
        <v>42472</v>
      </c>
      <c r="E36" s="229">
        <v>9</v>
      </c>
      <c r="F36" s="229">
        <v>1</v>
      </c>
      <c r="G36" s="229">
        <v>5</v>
      </c>
      <c r="H36" s="229">
        <v>22</v>
      </c>
      <c r="I36" s="229">
        <v>38</v>
      </c>
      <c r="J36" s="230">
        <v>10</v>
      </c>
      <c r="K36" s="231">
        <v>2</v>
      </c>
      <c r="L36" s="255"/>
      <c r="N36" s="82">
        <v>29</v>
      </c>
      <c r="O36" s="83">
        <f>COUNTIF($E$8:$I$113,"29")</f>
        <v>6</v>
      </c>
      <c r="P36" s="76"/>
      <c r="Q36" s="76"/>
      <c r="R36" s="76"/>
    </row>
    <row r="37" spans="2:18" ht="15" customHeight="1">
      <c r="B37" s="375"/>
      <c r="C37" s="232" t="s">
        <v>571</v>
      </c>
      <c r="D37" s="233">
        <f t="shared" si="1"/>
        <v>42475</v>
      </c>
      <c r="E37" s="234">
        <v>13</v>
      </c>
      <c r="F37" s="234">
        <v>32</v>
      </c>
      <c r="G37" s="234">
        <v>37</v>
      </c>
      <c r="H37" s="234">
        <v>14</v>
      </c>
      <c r="I37" s="234">
        <v>48</v>
      </c>
      <c r="J37" s="235">
        <v>1</v>
      </c>
      <c r="K37" s="236">
        <v>7</v>
      </c>
      <c r="L37" s="256"/>
      <c r="N37" s="82">
        <v>30</v>
      </c>
      <c r="O37" s="83">
        <f>COUNTIF($E$8:$I$113,"30")</f>
        <v>10</v>
      </c>
      <c r="P37" s="76"/>
      <c r="Q37" s="76"/>
      <c r="R37" s="76"/>
    </row>
    <row r="38" spans="2:18" ht="15" customHeight="1">
      <c r="B38" s="374">
        <f>+B36+1</f>
        <v>16</v>
      </c>
      <c r="C38" s="227" t="s">
        <v>572</v>
      </c>
      <c r="D38" s="228">
        <f t="shared" si="1"/>
        <v>42479</v>
      </c>
      <c r="E38" s="229">
        <v>27</v>
      </c>
      <c r="F38" s="229">
        <v>14</v>
      </c>
      <c r="G38" s="229">
        <v>44</v>
      </c>
      <c r="H38" s="229">
        <v>15</v>
      </c>
      <c r="I38" s="229">
        <v>11</v>
      </c>
      <c r="J38" s="230">
        <v>7</v>
      </c>
      <c r="K38" s="231">
        <v>2</v>
      </c>
      <c r="L38" s="255"/>
      <c r="N38" s="82">
        <v>31</v>
      </c>
      <c r="O38" s="83">
        <f>COUNTIF($E$8:$I$113,"31")</f>
        <v>8</v>
      </c>
      <c r="P38" s="76"/>
      <c r="Q38" s="76"/>
      <c r="R38" s="76"/>
    </row>
    <row r="39" spans="2:18" ht="15" customHeight="1">
      <c r="B39" s="375"/>
      <c r="C39" s="232" t="s">
        <v>573</v>
      </c>
      <c r="D39" s="233">
        <f t="shared" si="1"/>
        <v>42482</v>
      </c>
      <c r="E39" s="234">
        <v>32</v>
      </c>
      <c r="F39" s="234">
        <v>43</v>
      </c>
      <c r="G39" s="234">
        <v>26</v>
      </c>
      <c r="H39" s="234">
        <v>34</v>
      </c>
      <c r="I39" s="234">
        <v>17</v>
      </c>
      <c r="J39" s="235">
        <v>2</v>
      </c>
      <c r="K39" s="236">
        <v>10</v>
      </c>
      <c r="L39" s="256"/>
      <c r="N39" s="82">
        <v>32</v>
      </c>
      <c r="O39" s="83">
        <f>COUNTIF($E$8:$I$113,"32")</f>
        <v>16</v>
      </c>
      <c r="P39" s="76"/>
      <c r="Q39" s="76"/>
      <c r="R39" s="76"/>
    </row>
    <row r="40" spans="2:18" ht="15" customHeight="1">
      <c r="B40" s="382">
        <f>+B38+1</f>
        <v>17</v>
      </c>
      <c r="C40" s="227" t="s">
        <v>574</v>
      </c>
      <c r="D40" s="228">
        <f t="shared" si="1"/>
        <v>42486</v>
      </c>
      <c r="E40" s="229">
        <v>10</v>
      </c>
      <c r="F40" s="229">
        <v>42</v>
      </c>
      <c r="G40" s="229">
        <v>17</v>
      </c>
      <c r="H40" s="229">
        <v>32</v>
      </c>
      <c r="I40" s="229">
        <v>31</v>
      </c>
      <c r="J40" s="230">
        <v>2</v>
      </c>
      <c r="K40" s="231">
        <v>5</v>
      </c>
      <c r="L40" s="255"/>
      <c r="N40" s="82">
        <v>33</v>
      </c>
      <c r="O40" s="83">
        <f>COUNTIF($E$8:$I$113,"33")</f>
        <v>6</v>
      </c>
      <c r="P40" s="76"/>
      <c r="Q40" s="76"/>
      <c r="R40" s="76"/>
    </row>
    <row r="41" spans="2:18" ht="15" customHeight="1">
      <c r="B41" s="383"/>
      <c r="C41" s="232" t="s">
        <v>575</v>
      </c>
      <c r="D41" s="233">
        <f t="shared" si="1"/>
        <v>42489</v>
      </c>
      <c r="E41" s="234">
        <v>4</v>
      </c>
      <c r="F41" s="234">
        <v>25</v>
      </c>
      <c r="G41" s="234">
        <v>28</v>
      </c>
      <c r="H41" s="234">
        <v>5</v>
      </c>
      <c r="I41" s="234">
        <v>43</v>
      </c>
      <c r="J41" s="235">
        <v>6</v>
      </c>
      <c r="K41" s="236">
        <v>11</v>
      </c>
      <c r="L41" s="256"/>
      <c r="N41" s="82">
        <v>34</v>
      </c>
      <c r="O41" s="83">
        <f>COUNTIF($E$8:$I$113,"34")</f>
        <v>12</v>
      </c>
      <c r="P41" s="76"/>
      <c r="Q41" s="76"/>
      <c r="R41" s="76"/>
    </row>
    <row r="42" spans="2:18" ht="15" customHeight="1">
      <c r="B42" s="377">
        <f>+B40+1</f>
        <v>18</v>
      </c>
      <c r="C42" s="227" t="s">
        <v>576</v>
      </c>
      <c r="D42" s="228">
        <f t="shared" si="1"/>
        <v>42493</v>
      </c>
      <c r="E42" s="229">
        <v>23</v>
      </c>
      <c r="F42" s="229">
        <v>34</v>
      </c>
      <c r="G42" s="229">
        <v>8</v>
      </c>
      <c r="H42" s="229">
        <v>24</v>
      </c>
      <c r="I42" s="229">
        <v>38</v>
      </c>
      <c r="J42" s="230">
        <v>3</v>
      </c>
      <c r="K42" s="231">
        <v>7</v>
      </c>
      <c r="L42" s="255"/>
      <c r="N42" s="82">
        <v>35</v>
      </c>
      <c r="O42" s="83">
        <f>COUNTIF($E$8:$I$113,"35")</f>
        <v>8</v>
      </c>
      <c r="P42" s="76"/>
      <c r="Q42" s="76"/>
      <c r="R42" s="76"/>
    </row>
    <row r="43" spans="2:18" ht="15" customHeight="1">
      <c r="B43" s="377"/>
      <c r="C43" s="232" t="s">
        <v>577</v>
      </c>
      <c r="D43" s="233">
        <f t="shared" si="1"/>
        <v>42496</v>
      </c>
      <c r="E43" s="234">
        <v>45</v>
      </c>
      <c r="F43" s="234">
        <v>48</v>
      </c>
      <c r="G43" s="234">
        <v>40</v>
      </c>
      <c r="H43" s="234">
        <v>34</v>
      </c>
      <c r="I43" s="234">
        <v>32</v>
      </c>
      <c r="J43" s="235">
        <v>10</v>
      </c>
      <c r="K43" s="236">
        <v>1</v>
      </c>
      <c r="L43" s="256"/>
      <c r="N43" s="82">
        <v>36</v>
      </c>
      <c r="O43" s="83">
        <f>COUNTIF($E$8:$I$113,"36")</f>
        <v>8</v>
      </c>
      <c r="P43" s="76"/>
      <c r="Q43" s="76"/>
      <c r="R43" s="76"/>
    </row>
    <row r="44" spans="1:18" ht="15" customHeight="1">
      <c r="A44" s="43"/>
      <c r="B44" s="380">
        <v>19</v>
      </c>
      <c r="C44" s="238" t="s">
        <v>578</v>
      </c>
      <c r="D44" s="228">
        <f t="shared" si="1"/>
        <v>42500</v>
      </c>
      <c r="E44" s="229">
        <v>40</v>
      </c>
      <c r="F44" s="229">
        <v>2</v>
      </c>
      <c r="G44" s="229">
        <v>26</v>
      </c>
      <c r="H44" s="229">
        <v>27</v>
      </c>
      <c r="I44" s="229">
        <v>49</v>
      </c>
      <c r="J44" s="230">
        <v>10</v>
      </c>
      <c r="K44" s="231">
        <v>5</v>
      </c>
      <c r="L44" s="255"/>
      <c r="N44" s="82">
        <v>37</v>
      </c>
      <c r="O44" s="83">
        <f>COUNTIF($E$8:$I$113,"37")</f>
        <v>16</v>
      </c>
      <c r="P44" s="76"/>
      <c r="Q44" s="76"/>
      <c r="R44" s="76"/>
    </row>
    <row r="45" spans="2:18" ht="15" customHeight="1">
      <c r="B45" s="381"/>
      <c r="C45" s="239" t="s">
        <v>579</v>
      </c>
      <c r="D45" s="233">
        <f t="shared" si="1"/>
        <v>42503</v>
      </c>
      <c r="E45" s="234">
        <v>31</v>
      </c>
      <c r="F45" s="234">
        <v>28</v>
      </c>
      <c r="G45" s="234">
        <v>42</v>
      </c>
      <c r="H45" s="234">
        <v>15</v>
      </c>
      <c r="I45" s="234">
        <v>7</v>
      </c>
      <c r="J45" s="235">
        <v>10</v>
      </c>
      <c r="K45" s="236">
        <v>11</v>
      </c>
      <c r="L45" s="256"/>
      <c r="M45" s="43"/>
      <c r="N45" s="82">
        <v>38</v>
      </c>
      <c r="O45" s="83">
        <f>COUNTIF($E$8:$I$113,"38")</f>
        <v>10</v>
      </c>
      <c r="P45" s="76"/>
      <c r="Q45" s="76"/>
      <c r="R45" s="76"/>
    </row>
    <row r="46" spans="2:18" ht="15" customHeight="1">
      <c r="B46" s="380">
        <f>+B44+1</f>
        <v>20</v>
      </c>
      <c r="C46" s="238" t="s">
        <v>580</v>
      </c>
      <c r="D46" s="228">
        <f t="shared" si="1"/>
        <v>42507</v>
      </c>
      <c r="E46" s="229">
        <v>32</v>
      </c>
      <c r="F46" s="229">
        <v>27</v>
      </c>
      <c r="G46" s="229">
        <v>39</v>
      </c>
      <c r="H46" s="229">
        <v>36</v>
      </c>
      <c r="I46" s="229">
        <v>15</v>
      </c>
      <c r="J46" s="230">
        <v>3</v>
      </c>
      <c r="K46" s="231">
        <v>10</v>
      </c>
      <c r="L46" s="255"/>
      <c r="M46" s="43"/>
      <c r="N46" s="82">
        <v>39</v>
      </c>
      <c r="O46" s="83">
        <f>COUNTIF($E$8:$I$113,"39")</f>
        <v>10</v>
      </c>
      <c r="P46" s="76"/>
      <c r="Q46" s="76"/>
      <c r="R46" s="76"/>
    </row>
    <row r="47" spans="2:18" ht="15" customHeight="1">
      <c r="B47" s="381"/>
      <c r="C47" s="239" t="s">
        <v>581</v>
      </c>
      <c r="D47" s="233">
        <f t="shared" si="1"/>
        <v>42510</v>
      </c>
      <c r="E47" s="234">
        <v>41</v>
      </c>
      <c r="F47" s="234">
        <v>9</v>
      </c>
      <c r="G47" s="234">
        <v>30</v>
      </c>
      <c r="H47" s="234">
        <v>14</v>
      </c>
      <c r="I47" s="234">
        <v>45</v>
      </c>
      <c r="J47" s="235">
        <v>4</v>
      </c>
      <c r="K47" s="236">
        <v>9</v>
      </c>
      <c r="L47" s="256"/>
      <c r="N47" s="82">
        <v>40</v>
      </c>
      <c r="O47" s="83">
        <f>COUNTIF($E$8:$I$113,"40")</f>
        <v>11</v>
      </c>
      <c r="P47" s="76"/>
      <c r="Q47" s="76"/>
      <c r="R47" s="76"/>
    </row>
    <row r="48" spans="2:18" ht="15" customHeight="1">
      <c r="B48" s="380">
        <f>+B46+1</f>
        <v>21</v>
      </c>
      <c r="C48" s="238" t="s">
        <v>582</v>
      </c>
      <c r="D48" s="228">
        <f t="shared" si="1"/>
        <v>42514</v>
      </c>
      <c r="E48" s="229">
        <v>37</v>
      </c>
      <c r="F48" s="229">
        <v>17</v>
      </c>
      <c r="G48" s="229">
        <v>34</v>
      </c>
      <c r="H48" s="229">
        <v>16</v>
      </c>
      <c r="I48" s="229">
        <v>23</v>
      </c>
      <c r="J48" s="230">
        <v>9</v>
      </c>
      <c r="K48" s="231">
        <v>6</v>
      </c>
      <c r="L48" s="255"/>
      <c r="N48" s="82">
        <v>41</v>
      </c>
      <c r="O48" s="83">
        <f>COUNTIF($E$8:$I$113,"41")</f>
        <v>6</v>
      </c>
      <c r="P48" s="76"/>
      <c r="Q48" s="76"/>
      <c r="R48" s="76"/>
    </row>
    <row r="49" spans="2:18" ht="15" customHeight="1">
      <c r="B49" s="381"/>
      <c r="C49" s="239" t="s">
        <v>583</v>
      </c>
      <c r="D49" s="233">
        <f t="shared" si="1"/>
        <v>42517</v>
      </c>
      <c r="E49" s="234">
        <v>46</v>
      </c>
      <c r="F49" s="234">
        <v>27</v>
      </c>
      <c r="G49" s="234">
        <v>13</v>
      </c>
      <c r="H49" s="234">
        <v>43</v>
      </c>
      <c r="I49" s="234">
        <v>25</v>
      </c>
      <c r="J49" s="240">
        <v>4</v>
      </c>
      <c r="K49" s="236">
        <v>8</v>
      </c>
      <c r="L49" s="256"/>
      <c r="N49" s="82">
        <v>42</v>
      </c>
      <c r="O49" s="83">
        <f>COUNTIF($E$8:$I$113,"42")</f>
        <v>10</v>
      </c>
      <c r="P49" s="76"/>
      <c r="Q49" s="76"/>
      <c r="R49" s="76"/>
    </row>
    <row r="50" spans="2:18" ht="15" customHeight="1">
      <c r="B50" s="380">
        <f>+B48+1</f>
        <v>22</v>
      </c>
      <c r="C50" s="238" t="s">
        <v>584</v>
      </c>
      <c r="D50" s="228">
        <f t="shared" si="1"/>
        <v>42521</v>
      </c>
      <c r="E50" s="229">
        <v>6</v>
      </c>
      <c r="F50" s="229">
        <v>30</v>
      </c>
      <c r="G50" s="229">
        <v>26</v>
      </c>
      <c r="H50" s="229">
        <v>48</v>
      </c>
      <c r="I50" s="229">
        <v>12</v>
      </c>
      <c r="J50" s="230">
        <v>6</v>
      </c>
      <c r="K50" s="231">
        <v>7</v>
      </c>
      <c r="L50" s="255"/>
      <c r="M50" s="43"/>
      <c r="N50" s="82">
        <v>43</v>
      </c>
      <c r="O50" s="83">
        <f>COUNTIF($E$8:$I$113,"43")</f>
        <v>14</v>
      </c>
      <c r="P50" s="76"/>
      <c r="Q50" s="76"/>
      <c r="R50" s="76"/>
    </row>
    <row r="51" spans="2:18" ht="15" customHeight="1">
      <c r="B51" s="381"/>
      <c r="C51" s="239" t="s">
        <v>585</v>
      </c>
      <c r="D51" s="233">
        <f t="shared" si="1"/>
        <v>42524</v>
      </c>
      <c r="E51" s="234">
        <v>7</v>
      </c>
      <c r="F51" s="234">
        <v>31</v>
      </c>
      <c r="G51" s="234">
        <v>39</v>
      </c>
      <c r="H51" s="234">
        <v>23</v>
      </c>
      <c r="I51" s="234">
        <v>33</v>
      </c>
      <c r="J51" s="235">
        <v>6</v>
      </c>
      <c r="K51" s="236">
        <v>10</v>
      </c>
      <c r="L51" s="256"/>
      <c r="M51" s="70"/>
      <c r="N51" s="82">
        <v>44</v>
      </c>
      <c r="O51" s="83">
        <f>COUNTIF($E$8:$I$113,"44")</f>
        <v>9</v>
      </c>
      <c r="P51" s="76"/>
      <c r="Q51" s="76"/>
      <c r="R51" s="76"/>
    </row>
    <row r="52" spans="2:18" ht="15" customHeight="1">
      <c r="B52" s="380">
        <f>+B50+1</f>
        <v>23</v>
      </c>
      <c r="C52" s="238" t="s">
        <v>586</v>
      </c>
      <c r="D52" s="228">
        <f t="shared" si="1"/>
        <v>42528</v>
      </c>
      <c r="E52" s="229">
        <v>26</v>
      </c>
      <c r="F52" s="229">
        <v>49</v>
      </c>
      <c r="G52" s="229">
        <v>19</v>
      </c>
      <c r="H52" s="229">
        <v>45</v>
      </c>
      <c r="I52" s="229">
        <v>35</v>
      </c>
      <c r="J52" s="230">
        <v>2</v>
      </c>
      <c r="K52" s="231">
        <v>5</v>
      </c>
      <c r="L52" s="255"/>
      <c r="N52" s="82">
        <v>45</v>
      </c>
      <c r="O52" s="83">
        <f>COUNTIF($E$8:$I$113,"45")</f>
        <v>11</v>
      </c>
      <c r="P52" s="76"/>
      <c r="Q52" s="76"/>
      <c r="R52" s="76"/>
    </row>
    <row r="53" spans="2:18" ht="15" customHeight="1">
      <c r="B53" s="381"/>
      <c r="C53" s="239" t="s">
        <v>587</v>
      </c>
      <c r="D53" s="233">
        <f t="shared" si="1"/>
        <v>42531</v>
      </c>
      <c r="E53" s="234">
        <v>21</v>
      </c>
      <c r="F53" s="234">
        <v>35</v>
      </c>
      <c r="G53" s="234">
        <v>42</v>
      </c>
      <c r="H53" s="234">
        <v>14</v>
      </c>
      <c r="I53" s="234">
        <v>43</v>
      </c>
      <c r="J53" s="235">
        <v>7</v>
      </c>
      <c r="K53" s="236">
        <v>9</v>
      </c>
      <c r="L53" s="256"/>
      <c r="N53" s="82">
        <v>46</v>
      </c>
      <c r="O53" s="83">
        <f>COUNTIF($E$8:$I$113,"46")</f>
        <v>7</v>
      </c>
      <c r="P53" s="76"/>
      <c r="Q53" s="76"/>
      <c r="R53" s="76"/>
    </row>
    <row r="54" spans="2:18" ht="15" customHeight="1">
      <c r="B54" s="380">
        <f>+B52+1</f>
        <v>24</v>
      </c>
      <c r="C54" s="241" t="s">
        <v>588</v>
      </c>
      <c r="D54" s="242">
        <f t="shared" si="1"/>
        <v>42535</v>
      </c>
      <c r="E54" s="222">
        <v>13</v>
      </c>
      <c r="F54" s="222">
        <v>50</v>
      </c>
      <c r="G54" s="222">
        <v>42</v>
      </c>
      <c r="H54" s="222">
        <v>39</v>
      </c>
      <c r="I54" s="222">
        <v>34</v>
      </c>
      <c r="J54" s="223">
        <v>11</v>
      </c>
      <c r="K54" s="224">
        <v>9</v>
      </c>
      <c r="L54" s="255"/>
      <c r="N54" s="82">
        <v>47</v>
      </c>
      <c r="O54" s="83">
        <f>COUNTIF($E$8:$I$113,"47")</f>
        <v>5</v>
      </c>
      <c r="P54" s="76"/>
      <c r="Q54" s="76"/>
      <c r="R54" s="76"/>
    </row>
    <row r="55" spans="2:18" ht="15" customHeight="1">
      <c r="B55" s="381"/>
      <c r="C55" s="239" t="s">
        <v>589</v>
      </c>
      <c r="D55" s="243">
        <f t="shared" si="1"/>
        <v>42538</v>
      </c>
      <c r="E55" s="234">
        <v>43</v>
      </c>
      <c r="F55" s="234">
        <v>1</v>
      </c>
      <c r="G55" s="234">
        <v>18</v>
      </c>
      <c r="H55" s="234">
        <v>27</v>
      </c>
      <c r="I55" s="234">
        <v>7</v>
      </c>
      <c r="J55" s="235">
        <v>8</v>
      </c>
      <c r="K55" s="236">
        <v>4</v>
      </c>
      <c r="L55" s="256"/>
      <c r="N55" s="82">
        <v>48</v>
      </c>
      <c r="O55" s="83">
        <f>COUNTIF($E$8:$I$113,"48")</f>
        <v>10</v>
      </c>
      <c r="P55" s="76"/>
      <c r="Q55" s="76"/>
      <c r="R55" s="76"/>
    </row>
    <row r="56" spans="2:18" ht="15" customHeight="1">
      <c r="B56" s="380">
        <f>+B54+1</f>
        <v>25</v>
      </c>
      <c r="C56" s="241" t="s">
        <v>590</v>
      </c>
      <c r="D56" s="242">
        <f t="shared" si="1"/>
        <v>42542</v>
      </c>
      <c r="E56" s="222">
        <v>32</v>
      </c>
      <c r="F56" s="222">
        <v>35</v>
      </c>
      <c r="G56" s="222">
        <v>17</v>
      </c>
      <c r="H56" s="222">
        <v>49</v>
      </c>
      <c r="I56" s="222">
        <v>5</v>
      </c>
      <c r="J56" s="223">
        <v>5</v>
      </c>
      <c r="K56" s="224">
        <v>1</v>
      </c>
      <c r="L56" s="255"/>
      <c r="M56" s="43"/>
      <c r="N56" s="82">
        <v>49</v>
      </c>
      <c r="O56" s="83">
        <f>COUNTIF($E$8:$I$113,"49")</f>
        <v>13</v>
      </c>
      <c r="P56" s="76"/>
      <c r="Q56" s="76"/>
      <c r="R56" s="76"/>
    </row>
    <row r="57" spans="2:18" ht="15" customHeight="1" thickBot="1">
      <c r="B57" s="381"/>
      <c r="C57" s="239" t="s">
        <v>591</v>
      </c>
      <c r="D57" s="243">
        <f t="shared" si="1"/>
        <v>42545</v>
      </c>
      <c r="E57" s="234">
        <v>11</v>
      </c>
      <c r="F57" s="234">
        <v>19</v>
      </c>
      <c r="G57" s="234">
        <v>39</v>
      </c>
      <c r="H57" s="234">
        <v>28</v>
      </c>
      <c r="I57" s="234">
        <v>27</v>
      </c>
      <c r="J57" s="235">
        <v>3</v>
      </c>
      <c r="K57" s="236">
        <v>10</v>
      </c>
      <c r="L57" s="256"/>
      <c r="N57" s="145">
        <v>50</v>
      </c>
      <c r="O57" s="146">
        <f>COUNTIF($E$8:$I$113,"50")</f>
        <v>9</v>
      </c>
      <c r="P57" s="76"/>
      <c r="Q57" s="76"/>
      <c r="R57" s="76"/>
    </row>
    <row r="58" spans="2:18" ht="15" customHeight="1">
      <c r="B58" s="380">
        <f>+B56+1</f>
        <v>26</v>
      </c>
      <c r="C58" s="241" t="s">
        <v>592</v>
      </c>
      <c r="D58" s="242">
        <f t="shared" si="1"/>
        <v>42549</v>
      </c>
      <c r="E58" s="222">
        <v>43</v>
      </c>
      <c r="F58" s="222">
        <v>37</v>
      </c>
      <c r="G58" s="222">
        <v>32</v>
      </c>
      <c r="H58" s="222">
        <v>26</v>
      </c>
      <c r="I58" s="222">
        <v>49</v>
      </c>
      <c r="J58" s="223">
        <v>5</v>
      </c>
      <c r="K58" s="224">
        <v>4</v>
      </c>
      <c r="L58" s="255"/>
      <c r="N58" s="157"/>
      <c r="O58" s="158"/>
      <c r="P58" s="76"/>
      <c r="Q58" s="76"/>
      <c r="R58" s="76"/>
    </row>
    <row r="59" spans="2:18" ht="15" customHeight="1">
      <c r="B59" s="393"/>
      <c r="C59" s="244" t="s">
        <v>593</v>
      </c>
      <c r="D59" s="243">
        <f t="shared" si="1"/>
        <v>42552</v>
      </c>
      <c r="E59" s="234">
        <v>11</v>
      </c>
      <c r="F59" s="234">
        <v>50</v>
      </c>
      <c r="G59" s="234">
        <v>13</v>
      </c>
      <c r="H59" s="234">
        <v>40</v>
      </c>
      <c r="I59" s="234">
        <v>2</v>
      </c>
      <c r="J59" s="235">
        <v>10</v>
      </c>
      <c r="K59" s="236">
        <v>1</v>
      </c>
      <c r="L59" s="256"/>
      <c r="N59" s="159"/>
      <c r="O59" s="160"/>
      <c r="P59" s="76"/>
      <c r="Q59" s="76"/>
      <c r="R59" s="76"/>
    </row>
    <row r="60" spans="2:18" ht="15" customHeight="1">
      <c r="B60" s="388">
        <f>+B58+1</f>
        <v>27</v>
      </c>
      <c r="C60" s="225" t="s">
        <v>594</v>
      </c>
      <c r="D60" s="226">
        <f t="shared" si="1"/>
        <v>42556</v>
      </c>
      <c r="E60" s="222">
        <v>38</v>
      </c>
      <c r="F60" s="222">
        <v>29</v>
      </c>
      <c r="G60" s="222">
        <v>10</v>
      </c>
      <c r="H60" s="222">
        <v>48</v>
      </c>
      <c r="I60" s="222">
        <v>1</v>
      </c>
      <c r="J60" s="223">
        <v>4</v>
      </c>
      <c r="K60" s="224">
        <v>3</v>
      </c>
      <c r="L60" s="255"/>
      <c r="M60" s="43"/>
      <c r="N60" s="159"/>
      <c r="O60" s="160"/>
      <c r="P60" s="76"/>
      <c r="Q60" s="76"/>
      <c r="R60" s="76"/>
    </row>
    <row r="61" spans="2:18" ht="15" customHeight="1">
      <c r="B61" s="387"/>
      <c r="C61" s="232" t="s">
        <v>595</v>
      </c>
      <c r="D61" s="233">
        <f t="shared" si="1"/>
        <v>42559</v>
      </c>
      <c r="E61" s="234">
        <v>12</v>
      </c>
      <c r="F61" s="234">
        <v>18</v>
      </c>
      <c r="G61" s="234">
        <v>8</v>
      </c>
      <c r="H61" s="234">
        <v>44</v>
      </c>
      <c r="I61" s="234">
        <v>33</v>
      </c>
      <c r="J61" s="235">
        <v>8</v>
      </c>
      <c r="K61" s="236">
        <v>4</v>
      </c>
      <c r="L61" s="256"/>
      <c r="N61" s="159"/>
      <c r="O61" s="160"/>
      <c r="P61" s="76"/>
      <c r="Q61" s="76"/>
      <c r="R61" s="76"/>
    </row>
    <row r="62" spans="2:18" ht="15" customHeight="1">
      <c r="B62" s="388">
        <f>+B60+1</f>
        <v>28</v>
      </c>
      <c r="C62" s="225" t="s">
        <v>596</v>
      </c>
      <c r="D62" s="226">
        <f t="shared" si="1"/>
        <v>42563</v>
      </c>
      <c r="E62" s="222">
        <v>26</v>
      </c>
      <c r="F62" s="222">
        <v>3</v>
      </c>
      <c r="G62" s="222">
        <v>41</v>
      </c>
      <c r="H62" s="222">
        <v>33</v>
      </c>
      <c r="I62" s="222">
        <v>7</v>
      </c>
      <c r="J62" s="223">
        <v>2</v>
      </c>
      <c r="K62" s="224">
        <v>10</v>
      </c>
      <c r="L62" s="255"/>
      <c r="N62" s="159"/>
      <c r="O62" s="160"/>
      <c r="P62" s="76"/>
      <c r="Q62" s="76"/>
      <c r="R62" s="76"/>
    </row>
    <row r="63" spans="2:18" ht="15" customHeight="1">
      <c r="B63" s="387"/>
      <c r="C63" s="232" t="s">
        <v>597</v>
      </c>
      <c r="D63" s="233">
        <f t="shared" si="1"/>
        <v>42566</v>
      </c>
      <c r="E63" s="234">
        <v>2</v>
      </c>
      <c r="F63" s="234">
        <v>11</v>
      </c>
      <c r="G63" s="234">
        <v>14</v>
      </c>
      <c r="H63" s="234">
        <v>13</v>
      </c>
      <c r="I63" s="234">
        <v>21</v>
      </c>
      <c r="J63" s="235">
        <v>1</v>
      </c>
      <c r="K63" s="236">
        <v>8</v>
      </c>
      <c r="L63" s="256"/>
      <c r="M63" s="43"/>
      <c r="N63" s="159"/>
      <c r="O63" s="160"/>
      <c r="P63" s="76"/>
      <c r="Q63" s="76"/>
      <c r="R63" s="76"/>
    </row>
    <row r="64" spans="2:18" ht="15" customHeight="1">
      <c r="B64" s="388">
        <f>+B62+1</f>
        <v>29</v>
      </c>
      <c r="C64" s="225" t="s">
        <v>598</v>
      </c>
      <c r="D64" s="226">
        <f t="shared" si="1"/>
        <v>42570</v>
      </c>
      <c r="E64" s="222">
        <v>24</v>
      </c>
      <c r="F64" s="222">
        <v>37</v>
      </c>
      <c r="G64" s="222">
        <v>19</v>
      </c>
      <c r="H64" s="222">
        <v>28</v>
      </c>
      <c r="I64" s="222">
        <v>36</v>
      </c>
      <c r="J64" s="223">
        <v>6</v>
      </c>
      <c r="K64" s="224">
        <v>3</v>
      </c>
      <c r="L64" s="255"/>
      <c r="N64" s="159"/>
      <c r="O64" s="160"/>
      <c r="P64" s="76"/>
      <c r="Q64" s="76"/>
      <c r="R64" s="76"/>
    </row>
    <row r="65" spans="2:18" ht="15" customHeight="1">
      <c r="B65" s="387"/>
      <c r="C65" s="232" t="s">
        <v>599</v>
      </c>
      <c r="D65" s="233">
        <f t="shared" si="1"/>
        <v>42573</v>
      </c>
      <c r="E65" s="222">
        <v>26</v>
      </c>
      <c r="F65" s="222">
        <v>45</v>
      </c>
      <c r="G65" s="222">
        <v>24</v>
      </c>
      <c r="H65" s="222">
        <v>7</v>
      </c>
      <c r="I65" s="222">
        <v>37</v>
      </c>
      <c r="J65" s="223">
        <v>9</v>
      </c>
      <c r="K65" s="224">
        <v>5</v>
      </c>
      <c r="L65" s="256"/>
      <c r="N65" s="159"/>
      <c r="O65" s="160"/>
      <c r="P65" s="76"/>
      <c r="Q65" s="76"/>
      <c r="R65" s="76"/>
    </row>
    <row r="66" spans="2:18" ht="15" customHeight="1">
      <c r="B66" s="388">
        <f>+B64+1</f>
        <v>30</v>
      </c>
      <c r="C66" s="225" t="s">
        <v>600</v>
      </c>
      <c r="D66" s="226">
        <f t="shared" si="1"/>
        <v>42577</v>
      </c>
      <c r="E66" s="245">
        <v>13</v>
      </c>
      <c r="F66" s="229">
        <v>49</v>
      </c>
      <c r="G66" s="229">
        <v>10</v>
      </c>
      <c r="H66" s="229">
        <v>45</v>
      </c>
      <c r="I66" s="229">
        <v>3</v>
      </c>
      <c r="J66" s="246">
        <v>11</v>
      </c>
      <c r="K66" s="231">
        <v>2</v>
      </c>
      <c r="L66" s="255"/>
      <c r="N66" s="159"/>
      <c r="O66" s="160"/>
      <c r="P66" s="76"/>
      <c r="Q66" s="76"/>
      <c r="R66" s="76"/>
    </row>
    <row r="67" spans="2:18" ht="15" customHeight="1">
      <c r="B67" s="389"/>
      <c r="C67" s="232" t="s">
        <v>601</v>
      </c>
      <c r="D67" s="233">
        <f t="shared" si="1"/>
        <v>42580</v>
      </c>
      <c r="E67" s="234">
        <v>40</v>
      </c>
      <c r="F67" s="234">
        <v>26</v>
      </c>
      <c r="G67" s="234">
        <v>50</v>
      </c>
      <c r="H67" s="234">
        <v>1</v>
      </c>
      <c r="I67" s="234">
        <v>21</v>
      </c>
      <c r="J67" s="235">
        <v>4</v>
      </c>
      <c r="K67" s="236">
        <v>2</v>
      </c>
      <c r="L67" s="256"/>
      <c r="N67" s="159"/>
      <c r="O67" s="160"/>
      <c r="P67" s="76"/>
      <c r="Q67" s="76"/>
      <c r="R67" s="76"/>
    </row>
    <row r="68" spans="2:18" ht="15" customHeight="1">
      <c r="B68" s="384">
        <f>+B66+1</f>
        <v>31</v>
      </c>
      <c r="C68" s="225" t="s">
        <v>602</v>
      </c>
      <c r="D68" s="226">
        <f t="shared" si="1"/>
        <v>42584</v>
      </c>
      <c r="E68" s="222">
        <v>27</v>
      </c>
      <c r="F68" s="222">
        <v>46</v>
      </c>
      <c r="G68" s="222">
        <v>38</v>
      </c>
      <c r="H68" s="222">
        <v>2</v>
      </c>
      <c r="I68" s="222">
        <v>8</v>
      </c>
      <c r="J68" s="223">
        <v>2</v>
      </c>
      <c r="K68" s="224">
        <v>6</v>
      </c>
      <c r="L68" s="255"/>
      <c r="N68" s="159"/>
      <c r="O68" s="160"/>
      <c r="P68" s="76"/>
      <c r="Q68" s="76"/>
      <c r="R68" s="76"/>
    </row>
    <row r="69" spans="2:18" ht="15" customHeight="1">
      <c r="B69" s="385"/>
      <c r="C69" s="232" t="s">
        <v>603</v>
      </c>
      <c r="D69" s="233">
        <f t="shared" si="1"/>
        <v>42587</v>
      </c>
      <c r="E69" s="234">
        <v>19</v>
      </c>
      <c r="F69" s="234">
        <v>16</v>
      </c>
      <c r="G69" s="234">
        <v>24</v>
      </c>
      <c r="H69" s="234">
        <v>37</v>
      </c>
      <c r="I69" s="234">
        <v>35</v>
      </c>
      <c r="J69" s="235">
        <v>2</v>
      </c>
      <c r="K69" s="236">
        <v>7</v>
      </c>
      <c r="L69" s="256"/>
      <c r="N69" s="159"/>
      <c r="O69" s="160"/>
      <c r="P69" s="76"/>
      <c r="Q69" s="76"/>
      <c r="R69" s="76"/>
    </row>
    <row r="70" spans="2:18" ht="15" customHeight="1">
      <c r="B70" s="384">
        <f>+B68+1</f>
        <v>32</v>
      </c>
      <c r="C70" s="225" t="s">
        <v>604</v>
      </c>
      <c r="D70" s="226">
        <f t="shared" si="1"/>
        <v>42591</v>
      </c>
      <c r="E70" s="222">
        <v>19</v>
      </c>
      <c r="F70" s="222">
        <v>43</v>
      </c>
      <c r="G70" s="222">
        <v>44</v>
      </c>
      <c r="H70" s="222">
        <v>12</v>
      </c>
      <c r="I70" s="222">
        <v>45</v>
      </c>
      <c r="J70" s="223">
        <v>10</v>
      </c>
      <c r="K70" s="224">
        <v>5</v>
      </c>
      <c r="L70" s="255"/>
      <c r="N70" s="159"/>
      <c r="O70" s="160"/>
      <c r="P70" s="76"/>
      <c r="Q70" s="76"/>
      <c r="R70" s="76"/>
    </row>
    <row r="71" spans="2:18" ht="15" customHeight="1">
      <c r="B71" s="385"/>
      <c r="C71" s="232" t="s">
        <v>605</v>
      </c>
      <c r="D71" s="233">
        <f t="shared" si="1"/>
        <v>42594</v>
      </c>
      <c r="E71" s="234">
        <v>15</v>
      </c>
      <c r="F71" s="234">
        <v>50</v>
      </c>
      <c r="G71" s="234">
        <v>36</v>
      </c>
      <c r="H71" s="234">
        <v>2</v>
      </c>
      <c r="I71" s="234">
        <v>28</v>
      </c>
      <c r="J71" s="235">
        <v>11</v>
      </c>
      <c r="K71" s="236">
        <v>2</v>
      </c>
      <c r="L71" s="256"/>
      <c r="N71" s="159"/>
      <c r="O71" s="160"/>
      <c r="P71" s="76"/>
      <c r="Q71" s="76"/>
      <c r="R71" s="76"/>
    </row>
    <row r="72" spans="2:18" ht="15" customHeight="1">
      <c r="B72" s="384">
        <f>+B70+1</f>
        <v>33</v>
      </c>
      <c r="C72" s="225" t="s">
        <v>606</v>
      </c>
      <c r="D72" s="226">
        <f t="shared" si="1"/>
        <v>42598</v>
      </c>
      <c r="E72" s="222">
        <v>34</v>
      </c>
      <c r="F72" s="222">
        <v>37</v>
      </c>
      <c r="G72" s="222">
        <v>46</v>
      </c>
      <c r="H72" s="222">
        <v>26</v>
      </c>
      <c r="I72" s="222">
        <v>2</v>
      </c>
      <c r="J72" s="223">
        <v>4</v>
      </c>
      <c r="K72" s="224">
        <v>8</v>
      </c>
      <c r="L72" s="255"/>
      <c r="N72" s="159"/>
      <c r="O72" s="160"/>
      <c r="P72" s="76"/>
      <c r="Q72" s="76"/>
      <c r="R72" s="76"/>
    </row>
    <row r="73" spans="2:18" ht="15" customHeight="1">
      <c r="B73" s="385"/>
      <c r="C73" s="232" t="s">
        <v>607</v>
      </c>
      <c r="D73" s="233">
        <f t="shared" si="1"/>
        <v>42601</v>
      </c>
      <c r="E73" s="234">
        <v>22</v>
      </c>
      <c r="F73" s="234">
        <v>6</v>
      </c>
      <c r="G73" s="234">
        <v>5</v>
      </c>
      <c r="H73" s="234">
        <v>25</v>
      </c>
      <c r="I73" s="234">
        <v>34</v>
      </c>
      <c r="J73" s="235">
        <v>7</v>
      </c>
      <c r="K73" s="236">
        <v>5</v>
      </c>
      <c r="L73" s="256"/>
      <c r="N73" s="159"/>
      <c r="O73" s="160"/>
      <c r="P73" s="76"/>
      <c r="Q73" s="76"/>
      <c r="R73" s="76"/>
    </row>
    <row r="74" spans="2:18" ht="15" customHeight="1">
      <c r="B74" s="384">
        <f>+B72+1</f>
        <v>34</v>
      </c>
      <c r="C74" s="225" t="s">
        <v>608</v>
      </c>
      <c r="D74" s="226">
        <f t="shared" si="1"/>
        <v>42605</v>
      </c>
      <c r="E74" s="222">
        <v>2</v>
      </c>
      <c r="F74" s="222">
        <v>31</v>
      </c>
      <c r="G74" s="222">
        <v>45</v>
      </c>
      <c r="H74" s="222">
        <v>37</v>
      </c>
      <c r="I74" s="222">
        <v>23</v>
      </c>
      <c r="J74" s="223">
        <v>8</v>
      </c>
      <c r="K74" s="224">
        <v>4</v>
      </c>
      <c r="L74" s="255"/>
      <c r="N74" s="159"/>
      <c r="O74" s="160"/>
      <c r="P74" s="76"/>
      <c r="Q74" s="76"/>
      <c r="R74" s="76"/>
    </row>
    <row r="75" spans="2:18" ht="15" customHeight="1">
      <c r="B75" s="385"/>
      <c r="C75" s="232" t="s">
        <v>609</v>
      </c>
      <c r="D75" s="233">
        <f t="shared" si="1"/>
        <v>42608</v>
      </c>
      <c r="E75" s="234">
        <v>48</v>
      </c>
      <c r="F75" s="234">
        <v>9</v>
      </c>
      <c r="G75" s="234">
        <v>30</v>
      </c>
      <c r="H75" s="234">
        <v>28</v>
      </c>
      <c r="I75" s="234">
        <v>1</v>
      </c>
      <c r="J75" s="235">
        <v>7</v>
      </c>
      <c r="K75" s="236">
        <v>8</v>
      </c>
      <c r="L75" s="256"/>
      <c r="N75" s="159"/>
      <c r="O75" s="160"/>
      <c r="P75" s="76"/>
      <c r="Q75" s="76"/>
      <c r="R75" s="76"/>
    </row>
    <row r="76" spans="2:12" ht="15" customHeight="1">
      <c r="B76" s="384">
        <f>+B74+1</f>
        <v>35</v>
      </c>
      <c r="C76" s="225" t="s">
        <v>610</v>
      </c>
      <c r="D76" s="226">
        <f t="shared" si="1"/>
        <v>42612</v>
      </c>
      <c r="E76" s="222">
        <v>29</v>
      </c>
      <c r="F76" s="222">
        <v>42</v>
      </c>
      <c r="G76" s="222">
        <v>13</v>
      </c>
      <c r="H76" s="222">
        <v>16</v>
      </c>
      <c r="I76" s="222">
        <v>35</v>
      </c>
      <c r="J76" s="223">
        <v>6</v>
      </c>
      <c r="K76" s="224">
        <v>8</v>
      </c>
      <c r="L76" s="255"/>
    </row>
    <row r="77" spans="2:12" ht="15" customHeight="1">
      <c r="B77" s="385"/>
      <c r="C77" s="232" t="s">
        <v>611</v>
      </c>
      <c r="D77" s="247">
        <f t="shared" si="1"/>
        <v>42615</v>
      </c>
      <c r="E77" s="234">
        <v>50</v>
      </c>
      <c r="F77" s="234">
        <v>40</v>
      </c>
      <c r="G77" s="234">
        <v>16</v>
      </c>
      <c r="H77" s="234">
        <v>32</v>
      </c>
      <c r="I77" s="234">
        <v>8</v>
      </c>
      <c r="J77" s="235">
        <v>2</v>
      </c>
      <c r="K77" s="236">
        <v>11</v>
      </c>
      <c r="L77" s="256"/>
    </row>
    <row r="78" spans="2:12" ht="15" customHeight="1">
      <c r="B78" s="384">
        <f>+B76+1</f>
        <v>36</v>
      </c>
      <c r="C78" s="225" t="s">
        <v>612</v>
      </c>
      <c r="D78" s="226">
        <f aca="true" t="shared" si="2" ref="D78:D111">+D76+7</f>
        <v>42619</v>
      </c>
      <c r="E78" s="222">
        <v>45</v>
      </c>
      <c r="F78" s="222">
        <v>12</v>
      </c>
      <c r="G78" s="222">
        <v>34</v>
      </c>
      <c r="H78" s="222">
        <v>24</v>
      </c>
      <c r="I78" s="222">
        <v>30</v>
      </c>
      <c r="J78" s="223">
        <v>7</v>
      </c>
      <c r="K78" s="224">
        <v>10</v>
      </c>
      <c r="L78" s="255"/>
    </row>
    <row r="79" spans="2:12" ht="15" customHeight="1">
      <c r="B79" s="385"/>
      <c r="C79" s="232" t="s">
        <v>613</v>
      </c>
      <c r="D79" s="233">
        <f t="shared" si="2"/>
        <v>42622</v>
      </c>
      <c r="E79" s="234">
        <v>28</v>
      </c>
      <c r="F79" s="234">
        <v>4</v>
      </c>
      <c r="G79" s="234">
        <v>11</v>
      </c>
      <c r="H79" s="234">
        <v>17</v>
      </c>
      <c r="I79" s="234">
        <v>15</v>
      </c>
      <c r="J79" s="235">
        <v>1</v>
      </c>
      <c r="K79" s="236">
        <v>3</v>
      </c>
      <c r="L79" s="256"/>
    </row>
    <row r="80" spans="2:12" ht="15" customHeight="1">
      <c r="B80" s="384">
        <f>+B78+1</f>
        <v>37</v>
      </c>
      <c r="C80" s="225" t="s">
        <v>614</v>
      </c>
      <c r="D80" s="226">
        <f t="shared" si="2"/>
        <v>42626</v>
      </c>
      <c r="E80" s="222">
        <v>44</v>
      </c>
      <c r="F80" s="222">
        <v>16</v>
      </c>
      <c r="G80" s="222">
        <v>4</v>
      </c>
      <c r="H80" s="222">
        <v>7</v>
      </c>
      <c r="I80" s="222">
        <v>35</v>
      </c>
      <c r="J80" s="223">
        <v>3</v>
      </c>
      <c r="K80" s="224">
        <v>1</v>
      </c>
      <c r="L80" s="255"/>
    </row>
    <row r="81" spans="2:12" ht="13.5">
      <c r="B81" s="385"/>
      <c r="C81" s="232" t="s">
        <v>615</v>
      </c>
      <c r="D81" s="233">
        <f t="shared" si="2"/>
        <v>42629</v>
      </c>
      <c r="E81" s="234">
        <v>32</v>
      </c>
      <c r="F81" s="234">
        <v>5</v>
      </c>
      <c r="G81" s="234">
        <v>22</v>
      </c>
      <c r="H81" s="234">
        <v>8</v>
      </c>
      <c r="I81" s="234">
        <v>14</v>
      </c>
      <c r="J81" s="235">
        <v>2</v>
      </c>
      <c r="K81" s="236">
        <v>11</v>
      </c>
      <c r="L81" s="256"/>
    </row>
    <row r="82" spans="2:12" ht="13.5">
      <c r="B82" s="384">
        <f>+B80+1</f>
        <v>38</v>
      </c>
      <c r="C82" s="225" t="s">
        <v>616</v>
      </c>
      <c r="D82" s="226">
        <f t="shared" si="2"/>
        <v>42633</v>
      </c>
      <c r="E82" s="222">
        <v>45</v>
      </c>
      <c r="F82" s="222">
        <v>41</v>
      </c>
      <c r="G82" s="222">
        <v>4</v>
      </c>
      <c r="H82" s="222">
        <v>1</v>
      </c>
      <c r="I82" s="222">
        <v>10</v>
      </c>
      <c r="J82" s="223">
        <v>9</v>
      </c>
      <c r="K82" s="224">
        <v>6</v>
      </c>
      <c r="L82" s="255"/>
    </row>
    <row r="83" spans="2:12" ht="13.5">
      <c r="B83" s="385"/>
      <c r="C83" s="232" t="s">
        <v>617</v>
      </c>
      <c r="D83" s="233">
        <f t="shared" si="2"/>
        <v>42636</v>
      </c>
      <c r="E83" s="234">
        <v>14</v>
      </c>
      <c r="F83" s="234">
        <v>39</v>
      </c>
      <c r="G83" s="234">
        <v>42</v>
      </c>
      <c r="H83" s="234">
        <v>49</v>
      </c>
      <c r="I83" s="234">
        <v>16</v>
      </c>
      <c r="J83" s="235">
        <v>9</v>
      </c>
      <c r="K83" s="236">
        <v>3</v>
      </c>
      <c r="L83" s="256"/>
    </row>
    <row r="84" spans="2:12" ht="13.5">
      <c r="B84" s="384">
        <f>+B82+1</f>
        <v>39</v>
      </c>
      <c r="C84" s="225" t="s">
        <v>618</v>
      </c>
      <c r="D84" s="226">
        <f t="shared" si="2"/>
        <v>42640</v>
      </c>
      <c r="E84" s="222">
        <v>41</v>
      </c>
      <c r="F84" s="222">
        <v>6</v>
      </c>
      <c r="G84" s="222">
        <v>13</v>
      </c>
      <c r="H84" s="222">
        <v>39</v>
      </c>
      <c r="I84" s="222">
        <v>9</v>
      </c>
      <c r="J84" s="223">
        <v>2</v>
      </c>
      <c r="K84" s="224">
        <v>12</v>
      </c>
      <c r="L84" s="255"/>
    </row>
    <row r="85" spans="2:12" ht="13.5">
      <c r="B85" s="385"/>
      <c r="C85" s="232" t="s">
        <v>619</v>
      </c>
      <c r="D85" s="233">
        <f t="shared" si="2"/>
        <v>42643</v>
      </c>
      <c r="E85" s="234">
        <v>35</v>
      </c>
      <c r="F85" s="234">
        <v>44</v>
      </c>
      <c r="G85" s="234">
        <v>17</v>
      </c>
      <c r="H85" s="234">
        <v>37</v>
      </c>
      <c r="I85" s="234">
        <v>43</v>
      </c>
      <c r="J85" s="235">
        <v>10</v>
      </c>
      <c r="K85" s="236">
        <v>2</v>
      </c>
      <c r="L85" s="300" t="s">
        <v>650</v>
      </c>
    </row>
    <row r="86" spans="2:12" ht="13.5">
      <c r="B86" s="384">
        <f>+B84+1</f>
        <v>40</v>
      </c>
      <c r="C86" s="225" t="s">
        <v>620</v>
      </c>
      <c r="D86" s="226">
        <f t="shared" si="2"/>
        <v>42647</v>
      </c>
      <c r="E86" s="222">
        <v>4</v>
      </c>
      <c r="F86" s="222">
        <v>38</v>
      </c>
      <c r="G86" s="222">
        <v>7</v>
      </c>
      <c r="H86" s="222">
        <v>14</v>
      </c>
      <c r="I86" s="222">
        <v>34</v>
      </c>
      <c r="J86" s="223">
        <v>4</v>
      </c>
      <c r="K86" s="224">
        <v>11</v>
      </c>
      <c r="L86" s="255"/>
    </row>
    <row r="87" spans="2:12" ht="13.5">
      <c r="B87" s="385"/>
      <c r="C87" s="232" t="s">
        <v>621</v>
      </c>
      <c r="D87" s="233">
        <f t="shared" si="2"/>
        <v>42650</v>
      </c>
      <c r="E87" s="234">
        <v>12</v>
      </c>
      <c r="F87" s="234">
        <v>30</v>
      </c>
      <c r="G87" s="234">
        <v>27</v>
      </c>
      <c r="H87" s="234">
        <v>20</v>
      </c>
      <c r="I87" s="234">
        <v>2</v>
      </c>
      <c r="J87" s="235">
        <v>11</v>
      </c>
      <c r="K87" s="236">
        <v>9</v>
      </c>
      <c r="L87" s="300" t="s">
        <v>651</v>
      </c>
    </row>
    <row r="88" spans="2:12" ht="13.5">
      <c r="B88" s="384">
        <f>+B86+1</f>
        <v>41</v>
      </c>
      <c r="C88" s="225" t="s">
        <v>622</v>
      </c>
      <c r="D88" s="226">
        <f t="shared" si="2"/>
        <v>42654</v>
      </c>
      <c r="E88" s="222">
        <v>12</v>
      </c>
      <c r="F88" s="222">
        <v>37</v>
      </c>
      <c r="G88" s="222">
        <v>20</v>
      </c>
      <c r="H88" s="222">
        <v>24</v>
      </c>
      <c r="I88" s="222">
        <v>5</v>
      </c>
      <c r="J88" s="223">
        <v>4</v>
      </c>
      <c r="K88" s="224">
        <v>11</v>
      </c>
      <c r="L88" s="255"/>
    </row>
    <row r="89" spans="2:12" ht="13.5">
      <c r="B89" s="385"/>
      <c r="C89" s="232" t="s">
        <v>623</v>
      </c>
      <c r="D89" s="233">
        <f t="shared" si="2"/>
        <v>42657</v>
      </c>
      <c r="E89" s="234">
        <v>31</v>
      </c>
      <c r="F89" s="234">
        <v>34</v>
      </c>
      <c r="G89" s="234">
        <v>19</v>
      </c>
      <c r="H89" s="234">
        <v>7</v>
      </c>
      <c r="I89" s="234">
        <v>13</v>
      </c>
      <c r="J89" s="235">
        <v>11</v>
      </c>
      <c r="K89" s="236">
        <v>1</v>
      </c>
      <c r="L89" s="300" t="s">
        <v>652</v>
      </c>
    </row>
    <row r="90" spans="2:12" ht="13.5">
      <c r="B90" s="384">
        <f>+B88+1</f>
        <v>42</v>
      </c>
      <c r="C90" s="225" t="s">
        <v>624</v>
      </c>
      <c r="D90" s="226">
        <f t="shared" si="2"/>
        <v>42661</v>
      </c>
      <c r="E90" s="222">
        <v>2</v>
      </c>
      <c r="F90" s="222">
        <v>25</v>
      </c>
      <c r="G90" s="222">
        <v>17</v>
      </c>
      <c r="H90" s="222">
        <v>21</v>
      </c>
      <c r="I90" s="222">
        <v>27</v>
      </c>
      <c r="J90" s="223">
        <v>9</v>
      </c>
      <c r="K90" s="224">
        <v>6</v>
      </c>
      <c r="L90" s="255"/>
    </row>
    <row r="91" spans="2:12" ht="13.5">
      <c r="B91" s="385"/>
      <c r="C91" s="232" t="s">
        <v>625</v>
      </c>
      <c r="D91" s="233">
        <f t="shared" si="2"/>
        <v>42664</v>
      </c>
      <c r="E91" s="234">
        <v>48</v>
      </c>
      <c r="F91" s="234">
        <v>9</v>
      </c>
      <c r="G91" s="234">
        <v>23</v>
      </c>
      <c r="H91" s="234">
        <v>20</v>
      </c>
      <c r="I91" s="234">
        <v>44</v>
      </c>
      <c r="J91" s="235">
        <v>10</v>
      </c>
      <c r="K91" s="236">
        <v>8</v>
      </c>
      <c r="L91" s="300" t="s">
        <v>653</v>
      </c>
    </row>
    <row r="92" spans="2:12" ht="13.5">
      <c r="B92" s="384">
        <f>+B90+1</f>
        <v>43</v>
      </c>
      <c r="C92" s="225" t="s">
        <v>626</v>
      </c>
      <c r="D92" s="226">
        <f t="shared" si="2"/>
        <v>42668</v>
      </c>
      <c r="E92" s="222">
        <v>28</v>
      </c>
      <c r="F92" s="222">
        <v>15</v>
      </c>
      <c r="G92" s="222">
        <v>21</v>
      </c>
      <c r="H92" s="222">
        <v>3</v>
      </c>
      <c r="I92" s="222">
        <v>20</v>
      </c>
      <c r="J92" s="223">
        <v>5</v>
      </c>
      <c r="K92" s="224">
        <v>1</v>
      </c>
      <c r="L92" s="255"/>
    </row>
    <row r="93" spans="2:12" ht="13.5">
      <c r="B93" s="385"/>
      <c r="C93" s="244" t="s">
        <v>627</v>
      </c>
      <c r="D93" s="233">
        <f t="shared" si="2"/>
        <v>42671</v>
      </c>
      <c r="E93" s="234">
        <v>23</v>
      </c>
      <c r="F93" s="234">
        <v>43</v>
      </c>
      <c r="G93" s="234">
        <v>10</v>
      </c>
      <c r="H93" s="234">
        <v>19</v>
      </c>
      <c r="I93" s="234">
        <v>16</v>
      </c>
      <c r="J93" s="235">
        <v>8</v>
      </c>
      <c r="K93" s="236">
        <v>2</v>
      </c>
      <c r="L93" s="300" t="s">
        <v>654</v>
      </c>
    </row>
    <row r="94" spans="2:12" ht="13.5">
      <c r="B94" s="384">
        <f>+B92+1</f>
        <v>44</v>
      </c>
      <c r="C94" s="225" t="s">
        <v>628</v>
      </c>
      <c r="D94" s="226">
        <f t="shared" si="2"/>
        <v>42675</v>
      </c>
      <c r="E94" s="222">
        <v>10</v>
      </c>
      <c r="F94" s="222">
        <v>20</v>
      </c>
      <c r="G94" s="222">
        <v>6</v>
      </c>
      <c r="H94" s="222">
        <v>37</v>
      </c>
      <c r="I94" s="222">
        <v>29</v>
      </c>
      <c r="J94" s="223">
        <v>9</v>
      </c>
      <c r="K94" s="224">
        <v>1</v>
      </c>
      <c r="L94" s="255"/>
    </row>
    <row r="95" spans="2:12" ht="13.5">
      <c r="B95" s="385"/>
      <c r="C95" s="232" t="s">
        <v>629</v>
      </c>
      <c r="D95" s="233">
        <f t="shared" si="2"/>
        <v>42678</v>
      </c>
      <c r="E95" s="234">
        <v>7</v>
      </c>
      <c r="F95" s="234">
        <v>11</v>
      </c>
      <c r="G95" s="234">
        <v>12</v>
      </c>
      <c r="H95" s="234">
        <v>48</v>
      </c>
      <c r="I95" s="234">
        <v>44</v>
      </c>
      <c r="J95" s="235">
        <v>7</v>
      </c>
      <c r="K95" s="236">
        <v>3</v>
      </c>
      <c r="L95" s="300" t="s">
        <v>655</v>
      </c>
    </row>
    <row r="96" spans="2:12" ht="13.5">
      <c r="B96" s="384">
        <f>+B94+1</f>
        <v>45</v>
      </c>
      <c r="C96" s="225" t="s">
        <v>630</v>
      </c>
      <c r="D96" s="226">
        <f t="shared" si="2"/>
        <v>42682</v>
      </c>
      <c r="E96" s="222">
        <v>49</v>
      </c>
      <c r="F96" s="222">
        <v>47</v>
      </c>
      <c r="G96" s="222">
        <v>9</v>
      </c>
      <c r="H96" s="222">
        <v>50</v>
      </c>
      <c r="I96" s="222">
        <v>5</v>
      </c>
      <c r="J96" s="223">
        <v>9</v>
      </c>
      <c r="K96" s="224">
        <v>8</v>
      </c>
      <c r="L96" s="255"/>
    </row>
    <row r="97" spans="2:12" ht="13.5">
      <c r="B97" s="385"/>
      <c r="C97" s="232" t="s">
        <v>631</v>
      </c>
      <c r="D97" s="233">
        <f t="shared" si="2"/>
        <v>42685</v>
      </c>
      <c r="E97" s="234">
        <v>38</v>
      </c>
      <c r="F97" s="234">
        <v>49</v>
      </c>
      <c r="G97" s="234">
        <v>3</v>
      </c>
      <c r="H97" s="234">
        <v>22</v>
      </c>
      <c r="I97" s="234">
        <v>23</v>
      </c>
      <c r="J97" s="235">
        <v>9</v>
      </c>
      <c r="K97" s="236">
        <v>2</v>
      </c>
      <c r="L97" s="300" t="s">
        <v>656</v>
      </c>
    </row>
    <row r="98" spans="2:12" ht="13.5">
      <c r="B98" s="384">
        <f>+B96+1</f>
        <v>46</v>
      </c>
      <c r="C98" s="225" t="s">
        <v>632</v>
      </c>
      <c r="D98" s="226">
        <f t="shared" si="2"/>
        <v>42689</v>
      </c>
      <c r="E98" s="222">
        <v>42</v>
      </c>
      <c r="F98" s="222">
        <v>7</v>
      </c>
      <c r="G98" s="222">
        <v>15</v>
      </c>
      <c r="H98" s="222">
        <v>36</v>
      </c>
      <c r="I98" s="222">
        <v>48</v>
      </c>
      <c r="J98" s="223">
        <v>3</v>
      </c>
      <c r="K98" s="224">
        <v>7</v>
      </c>
      <c r="L98" s="255"/>
    </row>
    <row r="99" spans="2:12" ht="13.5">
      <c r="B99" s="385"/>
      <c r="C99" s="232" t="s">
        <v>633</v>
      </c>
      <c r="D99" s="233">
        <f t="shared" si="2"/>
        <v>42692</v>
      </c>
      <c r="E99" s="234">
        <v>32</v>
      </c>
      <c r="F99" s="234">
        <v>27</v>
      </c>
      <c r="G99" s="234">
        <v>12</v>
      </c>
      <c r="H99" s="234">
        <v>47</v>
      </c>
      <c r="I99" s="234">
        <v>3</v>
      </c>
      <c r="J99" s="235">
        <v>8</v>
      </c>
      <c r="K99" s="236">
        <v>6</v>
      </c>
      <c r="L99" s="300" t="s">
        <v>763</v>
      </c>
    </row>
    <row r="100" spans="2:12" ht="13.5">
      <c r="B100" s="384">
        <f>+B98+1</f>
        <v>47</v>
      </c>
      <c r="C100" s="225" t="s">
        <v>634</v>
      </c>
      <c r="D100" s="226">
        <f t="shared" si="2"/>
        <v>42696</v>
      </c>
      <c r="E100" s="222">
        <v>47</v>
      </c>
      <c r="F100" s="222">
        <v>10</v>
      </c>
      <c r="G100" s="222">
        <v>5</v>
      </c>
      <c r="H100" s="222">
        <v>33</v>
      </c>
      <c r="I100" s="222">
        <v>34</v>
      </c>
      <c r="J100" s="223">
        <v>10</v>
      </c>
      <c r="K100" s="224">
        <v>2</v>
      </c>
      <c r="L100" s="255"/>
    </row>
    <row r="101" spans="2:12" ht="13.5">
      <c r="B101" s="385"/>
      <c r="C101" s="232" t="s">
        <v>635</v>
      </c>
      <c r="D101" s="233">
        <f t="shared" si="2"/>
        <v>42699</v>
      </c>
      <c r="E101" s="234">
        <v>28</v>
      </c>
      <c r="F101" s="234">
        <v>23</v>
      </c>
      <c r="G101" s="234">
        <v>5</v>
      </c>
      <c r="H101" s="234">
        <v>11</v>
      </c>
      <c r="I101" s="234">
        <v>17</v>
      </c>
      <c r="J101" s="235">
        <v>10</v>
      </c>
      <c r="K101" s="236">
        <v>11</v>
      </c>
      <c r="L101" s="300" t="s">
        <v>764</v>
      </c>
    </row>
    <row r="102" spans="2:12" ht="13.5">
      <c r="B102" s="384">
        <f>+B100+1</f>
        <v>48</v>
      </c>
      <c r="C102" s="225" t="s">
        <v>636</v>
      </c>
      <c r="D102" s="226">
        <f t="shared" si="2"/>
        <v>42703</v>
      </c>
      <c r="E102" s="222">
        <v>38</v>
      </c>
      <c r="F102" s="222">
        <v>27</v>
      </c>
      <c r="G102" s="222">
        <v>21</v>
      </c>
      <c r="H102" s="222">
        <v>28</v>
      </c>
      <c r="I102" s="222">
        <v>26</v>
      </c>
      <c r="J102" s="223">
        <v>11</v>
      </c>
      <c r="K102" s="224">
        <v>9</v>
      </c>
      <c r="L102" s="255"/>
    </row>
    <row r="103" spans="2:12" ht="13.5">
      <c r="B103" s="385"/>
      <c r="C103" s="232" t="s">
        <v>637</v>
      </c>
      <c r="D103" s="233">
        <f t="shared" si="2"/>
        <v>42706</v>
      </c>
      <c r="E103" s="234">
        <v>23</v>
      </c>
      <c r="F103" s="234">
        <v>32</v>
      </c>
      <c r="G103" s="234">
        <v>6</v>
      </c>
      <c r="H103" s="234">
        <v>11</v>
      </c>
      <c r="I103" s="234">
        <v>31</v>
      </c>
      <c r="J103" s="235">
        <v>2</v>
      </c>
      <c r="K103" s="236">
        <v>12</v>
      </c>
      <c r="L103" s="300" t="s">
        <v>765</v>
      </c>
    </row>
    <row r="104" spans="2:12" ht="13.5">
      <c r="B104" s="384">
        <f>+B102+1</f>
        <v>49</v>
      </c>
      <c r="C104" s="225" t="s">
        <v>638</v>
      </c>
      <c r="D104" s="226">
        <f t="shared" si="2"/>
        <v>42710</v>
      </c>
      <c r="E104" s="222">
        <v>27</v>
      </c>
      <c r="F104" s="222">
        <v>1</v>
      </c>
      <c r="G104" s="222">
        <v>7</v>
      </c>
      <c r="H104" s="222">
        <v>11</v>
      </c>
      <c r="I104" s="222">
        <v>45</v>
      </c>
      <c r="J104" s="223">
        <v>9</v>
      </c>
      <c r="K104" s="224">
        <v>4</v>
      </c>
      <c r="L104" s="255"/>
    </row>
    <row r="105" spans="2:12" ht="13.5">
      <c r="B105" s="385"/>
      <c r="C105" s="232" t="s">
        <v>639</v>
      </c>
      <c r="D105" s="233">
        <f t="shared" si="2"/>
        <v>42713</v>
      </c>
      <c r="E105" s="234">
        <v>6</v>
      </c>
      <c r="F105" s="234">
        <v>40</v>
      </c>
      <c r="G105" s="234">
        <v>37</v>
      </c>
      <c r="H105" s="234">
        <v>28</v>
      </c>
      <c r="I105" s="234">
        <v>12</v>
      </c>
      <c r="J105" s="235">
        <v>1</v>
      </c>
      <c r="K105" s="236">
        <v>5</v>
      </c>
      <c r="L105" s="300" t="s">
        <v>766</v>
      </c>
    </row>
    <row r="106" spans="2:12" ht="13.5">
      <c r="B106" s="384">
        <f>+B104+1</f>
        <v>50</v>
      </c>
      <c r="C106" s="225" t="s">
        <v>640</v>
      </c>
      <c r="D106" s="226">
        <f t="shared" si="2"/>
        <v>42717</v>
      </c>
      <c r="E106" s="222">
        <v>28</v>
      </c>
      <c r="F106" s="222">
        <v>50</v>
      </c>
      <c r="G106" s="222">
        <v>48</v>
      </c>
      <c r="H106" s="222">
        <v>29</v>
      </c>
      <c r="I106" s="222">
        <v>14</v>
      </c>
      <c r="J106" s="223">
        <v>8</v>
      </c>
      <c r="K106" s="224">
        <v>2</v>
      </c>
      <c r="L106" s="255"/>
    </row>
    <row r="107" spans="2:12" ht="13.5">
      <c r="B107" s="385"/>
      <c r="C107" s="232" t="s">
        <v>641</v>
      </c>
      <c r="D107" s="233">
        <f t="shared" si="2"/>
        <v>42720</v>
      </c>
      <c r="E107" s="234">
        <v>45</v>
      </c>
      <c r="F107" s="234">
        <v>10</v>
      </c>
      <c r="G107" s="234">
        <v>6</v>
      </c>
      <c r="H107" s="234">
        <v>30</v>
      </c>
      <c r="I107" s="234">
        <v>41</v>
      </c>
      <c r="J107" s="235">
        <v>11</v>
      </c>
      <c r="K107" s="236">
        <v>4</v>
      </c>
      <c r="L107" s="300" t="s">
        <v>767</v>
      </c>
    </row>
    <row r="108" spans="2:12" ht="13.5">
      <c r="B108" s="384">
        <f>+B106+1</f>
        <v>51</v>
      </c>
      <c r="C108" s="225" t="s">
        <v>642</v>
      </c>
      <c r="D108" s="226">
        <f t="shared" si="2"/>
        <v>42724</v>
      </c>
      <c r="E108" s="222">
        <v>15</v>
      </c>
      <c r="F108" s="222">
        <v>27</v>
      </c>
      <c r="G108" s="222">
        <v>13</v>
      </c>
      <c r="H108" s="222">
        <v>21</v>
      </c>
      <c r="I108" s="222">
        <v>17</v>
      </c>
      <c r="J108" s="223">
        <v>3</v>
      </c>
      <c r="K108" s="224">
        <v>2</v>
      </c>
      <c r="L108" s="255"/>
    </row>
    <row r="109" spans="2:12" ht="13.5">
      <c r="B109" s="385"/>
      <c r="C109" s="232" t="s">
        <v>643</v>
      </c>
      <c r="D109" s="233">
        <f t="shared" si="2"/>
        <v>42727</v>
      </c>
      <c r="E109" s="234">
        <v>46</v>
      </c>
      <c r="F109" s="234">
        <v>39</v>
      </c>
      <c r="G109" s="234">
        <v>16</v>
      </c>
      <c r="H109" s="234">
        <v>20</v>
      </c>
      <c r="I109" s="234">
        <v>4</v>
      </c>
      <c r="J109" s="235">
        <v>5</v>
      </c>
      <c r="K109" s="236">
        <v>2</v>
      </c>
      <c r="L109" s="300" t="s">
        <v>768</v>
      </c>
    </row>
    <row r="110" spans="2:12" ht="13.5">
      <c r="B110" s="384">
        <f>+B108+1</f>
        <v>52</v>
      </c>
      <c r="C110" s="225" t="s">
        <v>644</v>
      </c>
      <c r="D110" s="226">
        <f t="shared" si="2"/>
        <v>42731</v>
      </c>
      <c r="E110" s="222">
        <v>32</v>
      </c>
      <c r="F110" s="222">
        <v>22</v>
      </c>
      <c r="G110" s="222">
        <v>39</v>
      </c>
      <c r="H110" s="222">
        <v>25</v>
      </c>
      <c r="I110" s="222">
        <v>3</v>
      </c>
      <c r="J110" s="223">
        <v>7</v>
      </c>
      <c r="K110" s="224">
        <v>12</v>
      </c>
      <c r="L110" s="254"/>
    </row>
    <row r="111" spans="2:12" ht="13.5">
      <c r="B111" s="391"/>
      <c r="C111" s="225" t="s">
        <v>645</v>
      </c>
      <c r="D111" s="226">
        <f t="shared" si="2"/>
        <v>42734</v>
      </c>
      <c r="E111" s="248">
        <v>10</v>
      </c>
      <c r="F111" s="222">
        <v>22</v>
      </c>
      <c r="G111" s="222">
        <v>29</v>
      </c>
      <c r="H111" s="222">
        <v>47</v>
      </c>
      <c r="I111" s="222">
        <v>8</v>
      </c>
      <c r="J111" s="223">
        <v>1</v>
      </c>
      <c r="K111" s="224">
        <v>3</v>
      </c>
      <c r="L111" s="301" t="s">
        <v>769</v>
      </c>
    </row>
    <row r="112" spans="2:12" ht="14.25">
      <c r="B112" s="394"/>
      <c r="C112" s="259"/>
      <c r="D112" s="260"/>
      <c r="E112" s="261"/>
      <c r="F112" s="261"/>
      <c r="G112" s="261"/>
      <c r="H112" s="261"/>
      <c r="I112" s="261"/>
      <c r="J112" s="262"/>
      <c r="K112" s="263"/>
      <c r="L112" s="257"/>
    </row>
    <row r="113" spans="2:12" ht="15" thickBot="1">
      <c r="B113" s="395"/>
      <c r="C113" s="264"/>
      <c r="D113" s="265"/>
      <c r="E113" s="266"/>
      <c r="F113" s="267"/>
      <c r="G113" s="267"/>
      <c r="H113" s="267"/>
      <c r="I113" s="267"/>
      <c r="J113" s="268"/>
      <c r="K113" s="269"/>
      <c r="L113" s="258"/>
    </row>
  </sheetData>
  <sheetProtection sheet="1" objects="1" scenarios="1"/>
  <mergeCells count="66">
    <mergeCell ref="B106:B107"/>
    <mergeCell ref="B108:B109"/>
    <mergeCell ref="B110:B111"/>
    <mergeCell ref="B112:B113"/>
    <mergeCell ref="B94:B95"/>
    <mergeCell ref="B96:B97"/>
    <mergeCell ref="B98:B99"/>
    <mergeCell ref="B100:B101"/>
    <mergeCell ref="B102:B103"/>
    <mergeCell ref="B104:B105"/>
    <mergeCell ref="B92:B93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68:B6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44:B45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20:B21"/>
    <mergeCell ref="L6:L7"/>
    <mergeCell ref="N6:O6"/>
    <mergeCell ref="Q6:R6"/>
    <mergeCell ref="E7:I7"/>
    <mergeCell ref="J7:K7"/>
    <mergeCell ref="B8:B9"/>
    <mergeCell ref="B10:B11"/>
    <mergeCell ref="B12:B13"/>
    <mergeCell ref="B14:B15"/>
    <mergeCell ref="B16:B17"/>
    <mergeCell ref="B18:B19"/>
    <mergeCell ref="Q20:R20"/>
    <mergeCell ref="B1:G1"/>
    <mergeCell ref="B3:E3"/>
    <mergeCell ref="B4:K4"/>
    <mergeCell ref="B6:B7"/>
    <mergeCell ref="C6:C7"/>
    <mergeCell ref="D6:D7"/>
    <mergeCell ref="E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">
      <selection activeCell="J3" sqref="J3"/>
    </sheetView>
  </sheetViews>
  <sheetFormatPr defaultColWidth="12.42187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17.00390625" style="0" customWidth="1"/>
    <col min="13" max="13" width="6.421875" style="0" customWidth="1"/>
    <col min="14" max="14" width="12.421875" style="0" customWidth="1"/>
    <col min="15" max="15" width="13.57421875" style="0" customWidth="1"/>
    <col min="16" max="16" width="5.8515625" style="0" customWidth="1"/>
    <col min="17" max="17" width="10.00390625" style="0" customWidth="1"/>
    <col min="18" max="18" width="9.28125" style="0" customWidth="1"/>
  </cols>
  <sheetData>
    <row r="1" spans="2:12" ht="15.75" thickBot="1">
      <c r="B1" s="352" t="s">
        <v>658</v>
      </c>
      <c r="C1" s="353"/>
      <c r="D1" s="353"/>
      <c r="E1" s="353"/>
      <c r="F1" s="353"/>
      <c r="G1" s="354"/>
      <c r="J1" s="2"/>
      <c r="K1" s="2"/>
      <c r="L1" s="2"/>
    </row>
    <row r="2" spans="3:12" ht="12.75">
      <c r="C2" s="2"/>
      <c r="J2" s="2"/>
      <c r="K2" s="2"/>
      <c r="L2" s="2"/>
    </row>
    <row r="3" spans="2:12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  <c r="L3" s="4"/>
    </row>
    <row r="4" spans="2:18" ht="25.5">
      <c r="B4" s="366" t="s">
        <v>657</v>
      </c>
      <c r="C4" s="366"/>
      <c r="D4" s="366"/>
      <c r="E4" s="366"/>
      <c r="F4" s="366"/>
      <c r="G4" s="366"/>
      <c r="H4" s="366"/>
      <c r="I4" s="366"/>
      <c r="J4" s="366"/>
      <c r="K4" s="366"/>
      <c r="L4" s="302"/>
      <c r="N4" s="74" t="s">
        <v>14</v>
      </c>
      <c r="O4" s="75"/>
      <c r="P4" s="75"/>
      <c r="Q4" s="75"/>
      <c r="R4" s="75"/>
    </row>
    <row r="5" spans="3:18" ht="6.75" customHeight="1" thickBot="1">
      <c r="C5" s="4"/>
      <c r="D5" s="4"/>
      <c r="E5" s="72"/>
      <c r="F5" s="72"/>
      <c r="G5" s="72"/>
      <c r="H5" s="72"/>
      <c r="I5" s="72"/>
      <c r="J5" s="4"/>
      <c r="K5" s="4"/>
      <c r="L5" s="4"/>
      <c r="N5" s="76"/>
      <c r="O5" s="76"/>
      <c r="P5" s="76"/>
      <c r="Q5" s="76"/>
      <c r="R5" s="76"/>
    </row>
    <row r="6" spans="2:18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L6" s="378" t="s">
        <v>649</v>
      </c>
      <c r="N6" s="339" t="s">
        <v>15</v>
      </c>
      <c r="O6" s="340"/>
      <c r="P6" s="76"/>
      <c r="Q6" s="339" t="s">
        <v>5</v>
      </c>
      <c r="R6" s="340"/>
    </row>
    <row r="7" spans="2:18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360" t="s">
        <v>5</v>
      </c>
      <c r="K7" s="363"/>
      <c r="L7" s="379"/>
      <c r="N7" s="77" t="s">
        <v>16</v>
      </c>
      <c r="O7" s="77" t="s">
        <v>17</v>
      </c>
      <c r="P7" s="78"/>
      <c r="Q7" s="77" t="s">
        <v>16</v>
      </c>
      <c r="R7" s="77" t="s">
        <v>17</v>
      </c>
    </row>
    <row r="8" spans="2:18" ht="15" customHeight="1">
      <c r="B8" s="376">
        <v>1</v>
      </c>
      <c r="C8" s="219" t="s">
        <v>762</v>
      </c>
      <c r="D8" s="220">
        <v>42738</v>
      </c>
      <c r="E8" s="221">
        <v>34</v>
      </c>
      <c r="F8" s="222">
        <v>27</v>
      </c>
      <c r="G8" s="222">
        <v>49</v>
      </c>
      <c r="H8" s="222">
        <v>23</v>
      </c>
      <c r="I8" s="222">
        <v>19</v>
      </c>
      <c r="J8" s="223">
        <v>11</v>
      </c>
      <c r="K8" s="224">
        <v>1</v>
      </c>
      <c r="L8" s="253"/>
      <c r="N8" s="79">
        <v>1</v>
      </c>
      <c r="O8" s="80">
        <f>COUNTIF($E$8:$I$113,"1")</f>
        <v>11</v>
      </c>
      <c r="P8" s="76"/>
      <c r="Q8" s="81">
        <v>1</v>
      </c>
      <c r="R8" s="80">
        <f>COUNTIF($J$8:$K$113,"1")</f>
        <v>14</v>
      </c>
    </row>
    <row r="9" spans="2:18" ht="15" customHeight="1">
      <c r="B9" s="377"/>
      <c r="C9" s="225" t="s">
        <v>659</v>
      </c>
      <c r="D9" s="226">
        <f>+D8+3</f>
        <v>42741</v>
      </c>
      <c r="E9" s="222">
        <v>21</v>
      </c>
      <c r="F9" s="222">
        <v>14</v>
      </c>
      <c r="G9" s="222">
        <v>49</v>
      </c>
      <c r="H9" s="222">
        <v>10</v>
      </c>
      <c r="I9" s="222">
        <v>18</v>
      </c>
      <c r="J9" s="223">
        <v>9</v>
      </c>
      <c r="K9" s="224">
        <v>11</v>
      </c>
      <c r="L9" s="301" t="s">
        <v>770</v>
      </c>
      <c r="N9" s="82">
        <f aca="true" t="shared" si="0" ref="N9:N25">+N8+1</f>
        <v>2</v>
      </c>
      <c r="O9" s="83">
        <f>COUNTIF($E$8:$I$113,"2")</f>
        <v>10</v>
      </c>
      <c r="P9" s="76"/>
      <c r="Q9" s="82">
        <v>2</v>
      </c>
      <c r="R9" s="83">
        <f>COUNTIF($J$8:$K$113,"2")</f>
        <v>19</v>
      </c>
    </row>
    <row r="10" spans="2:18" ht="15" customHeight="1">
      <c r="B10" s="374">
        <f>+B8+1</f>
        <v>2</v>
      </c>
      <c r="C10" s="238" t="s">
        <v>660</v>
      </c>
      <c r="D10" s="228">
        <f>+D8+7</f>
        <v>42745</v>
      </c>
      <c r="E10" s="229">
        <v>44</v>
      </c>
      <c r="F10" s="229">
        <v>29</v>
      </c>
      <c r="G10" s="229">
        <v>35</v>
      </c>
      <c r="H10" s="229">
        <v>11</v>
      </c>
      <c r="I10" s="229">
        <v>2</v>
      </c>
      <c r="J10" s="230">
        <v>4</v>
      </c>
      <c r="K10" s="231">
        <v>9</v>
      </c>
      <c r="L10" s="255"/>
      <c r="N10" s="82">
        <f t="shared" si="0"/>
        <v>3</v>
      </c>
      <c r="O10" s="83">
        <f>COUNTIF($E$8:$I$113,"3")</f>
        <v>10</v>
      </c>
      <c r="P10" s="76"/>
      <c r="Q10" s="82">
        <v>3</v>
      </c>
      <c r="R10" s="83">
        <f>COUNTIF($J$8:$K$113,"3")</f>
        <v>26</v>
      </c>
    </row>
    <row r="11" spans="2:18" ht="15" customHeight="1">
      <c r="B11" s="375"/>
      <c r="C11" s="239" t="s">
        <v>661</v>
      </c>
      <c r="D11" s="233">
        <f>+D9+7</f>
        <v>42748</v>
      </c>
      <c r="E11" s="234">
        <v>16</v>
      </c>
      <c r="F11" s="234">
        <v>7</v>
      </c>
      <c r="G11" s="234">
        <v>50</v>
      </c>
      <c r="H11" s="234">
        <v>3</v>
      </c>
      <c r="I11" s="234">
        <v>26</v>
      </c>
      <c r="J11" s="235">
        <v>4</v>
      </c>
      <c r="K11" s="236">
        <v>7</v>
      </c>
      <c r="L11" s="300" t="s">
        <v>771</v>
      </c>
      <c r="N11" s="82">
        <f t="shared" si="0"/>
        <v>4</v>
      </c>
      <c r="O11" s="83">
        <f>COUNTIF($E$8:$I$113,"4")</f>
        <v>13</v>
      </c>
      <c r="P11" s="76"/>
      <c r="Q11" s="82">
        <v>4</v>
      </c>
      <c r="R11" s="83">
        <f>COUNTIF($J$8:$K$113,"4")</f>
        <v>19</v>
      </c>
    </row>
    <row r="12" spans="2:18" ht="15" customHeight="1">
      <c r="B12" s="374">
        <f>+B10+1</f>
        <v>3</v>
      </c>
      <c r="C12" s="238" t="s">
        <v>662</v>
      </c>
      <c r="D12" s="228">
        <f>+D10+7</f>
        <v>42752</v>
      </c>
      <c r="E12" s="229">
        <v>43</v>
      </c>
      <c r="F12" s="229">
        <v>4</v>
      </c>
      <c r="G12" s="229">
        <v>25</v>
      </c>
      <c r="H12" s="229">
        <v>16</v>
      </c>
      <c r="I12" s="229">
        <v>47</v>
      </c>
      <c r="J12" s="230">
        <v>10</v>
      </c>
      <c r="K12" s="231">
        <v>2</v>
      </c>
      <c r="L12" s="255"/>
      <c r="M12" s="70"/>
      <c r="N12" s="82">
        <f t="shared" si="0"/>
        <v>5</v>
      </c>
      <c r="O12" s="83">
        <f>COUNTIF($E$8:$I$113,"5")</f>
        <v>9</v>
      </c>
      <c r="P12" s="76"/>
      <c r="Q12" s="82">
        <v>5</v>
      </c>
      <c r="R12" s="83">
        <f>COUNTIF($J$8:$K$113,"5")</f>
        <v>21</v>
      </c>
    </row>
    <row r="13" spans="2:18" ht="15" customHeight="1">
      <c r="B13" s="375"/>
      <c r="C13" s="239" t="s">
        <v>663</v>
      </c>
      <c r="D13" s="233">
        <f>+D11+7</f>
        <v>42755</v>
      </c>
      <c r="E13" s="234">
        <v>17</v>
      </c>
      <c r="F13" s="234">
        <v>10</v>
      </c>
      <c r="G13" s="234">
        <v>27</v>
      </c>
      <c r="H13" s="234">
        <v>49</v>
      </c>
      <c r="I13" s="234">
        <v>31</v>
      </c>
      <c r="J13" s="235">
        <v>3</v>
      </c>
      <c r="K13" s="236">
        <v>5</v>
      </c>
      <c r="L13" s="300" t="s">
        <v>772</v>
      </c>
      <c r="N13" s="82">
        <f t="shared" si="0"/>
        <v>6</v>
      </c>
      <c r="O13" s="83">
        <f>COUNTIF($E$8:$I$113,"6")</f>
        <v>7</v>
      </c>
      <c r="P13" s="76"/>
      <c r="Q13" s="82">
        <v>6</v>
      </c>
      <c r="R13" s="83">
        <f>COUNTIF($J$8:$K$113,"6")</f>
        <v>13</v>
      </c>
    </row>
    <row r="14" spans="2:18" ht="15" customHeight="1">
      <c r="B14" s="374">
        <f>+B12+1</f>
        <v>4</v>
      </c>
      <c r="C14" s="238" t="s">
        <v>664</v>
      </c>
      <c r="D14" s="228">
        <f aca="true" t="shared" si="1" ref="D14:D77">+D12+7</f>
        <v>42759</v>
      </c>
      <c r="E14" s="229">
        <v>5</v>
      </c>
      <c r="F14" s="229">
        <v>1</v>
      </c>
      <c r="G14" s="229">
        <v>23</v>
      </c>
      <c r="H14" s="229">
        <v>17</v>
      </c>
      <c r="I14" s="229">
        <v>7</v>
      </c>
      <c r="J14" s="230">
        <v>3</v>
      </c>
      <c r="K14" s="231">
        <v>8</v>
      </c>
      <c r="L14" s="255"/>
      <c r="N14" s="82">
        <f t="shared" si="0"/>
        <v>7</v>
      </c>
      <c r="O14" s="83">
        <f>COUNTIF($E$8:$I$113,"7")</f>
        <v>10</v>
      </c>
      <c r="P14" s="76"/>
      <c r="Q14" s="82">
        <v>7</v>
      </c>
      <c r="R14" s="83">
        <f>COUNTIF($J$8:$K$113,"7")</f>
        <v>14</v>
      </c>
    </row>
    <row r="15" spans="2:18" ht="15" customHeight="1">
      <c r="B15" s="375"/>
      <c r="C15" s="239" t="s">
        <v>665</v>
      </c>
      <c r="D15" s="233">
        <f t="shared" si="1"/>
        <v>42762</v>
      </c>
      <c r="E15" s="234">
        <v>28</v>
      </c>
      <c r="F15" s="234">
        <v>45</v>
      </c>
      <c r="G15" s="234">
        <v>20</v>
      </c>
      <c r="H15" s="234">
        <v>17</v>
      </c>
      <c r="I15" s="234">
        <v>48</v>
      </c>
      <c r="J15" s="235">
        <v>9</v>
      </c>
      <c r="K15" s="236">
        <v>5</v>
      </c>
      <c r="L15" s="300" t="s">
        <v>773</v>
      </c>
      <c r="M15" s="43"/>
      <c r="N15" s="82">
        <f t="shared" si="0"/>
        <v>8</v>
      </c>
      <c r="O15" s="83">
        <f>COUNTIF($E$8:$I$113,"8")</f>
        <v>9</v>
      </c>
      <c r="P15" s="76"/>
      <c r="Q15" s="82">
        <v>8</v>
      </c>
      <c r="R15" s="83">
        <f>COUNTIF($J$8:$K$113,"8")</f>
        <v>17</v>
      </c>
    </row>
    <row r="16" spans="2:18" ht="15" customHeight="1">
      <c r="B16" s="374">
        <f>+B14+1</f>
        <v>5</v>
      </c>
      <c r="C16" s="238" t="s">
        <v>666</v>
      </c>
      <c r="D16" s="228">
        <f t="shared" si="1"/>
        <v>42766</v>
      </c>
      <c r="E16" s="229">
        <v>4</v>
      </c>
      <c r="F16" s="229">
        <v>17</v>
      </c>
      <c r="G16" s="229">
        <v>44</v>
      </c>
      <c r="H16" s="229">
        <v>23</v>
      </c>
      <c r="I16" s="229">
        <v>3</v>
      </c>
      <c r="J16" s="230">
        <v>6</v>
      </c>
      <c r="K16" s="231">
        <v>9</v>
      </c>
      <c r="L16" s="255"/>
      <c r="N16" s="82">
        <f t="shared" si="0"/>
        <v>9</v>
      </c>
      <c r="O16" s="83">
        <f>COUNTIF($E$8:$I$113,"9")</f>
        <v>12</v>
      </c>
      <c r="P16" s="76"/>
      <c r="Q16" s="145">
        <v>9</v>
      </c>
      <c r="R16" s="146">
        <f>COUNTIF($J$8:$K$113,"9")</f>
        <v>23</v>
      </c>
    </row>
    <row r="17" spans="2:18" ht="15" customHeight="1">
      <c r="B17" s="375"/>
      <c r="C17" s="239" t="s">
        <v>667</v>
      </c>
      <c r="D17" s="233">
        <f t="shared" si="1"/>
        <v>42769</v>
      </c>
      <c r="E17" s="234">
        <v>3</v>
      </c>
      <c r="F17" s="234">
        <v>4</v>
      </c>
      <c r="G17" s="234">
        <v>50</v>
      </c>
      <c r="H17" s="234">
        <v>46</v>
      </c>
      <c r="I17" s="234">
        <v>15</v>
      </c>
      <c r="J17" s="235">
        <v>9</v>
      </c>
      <c r="K17" s="236">
        <v>5</v>
      </c>
      <c r="L17" s="300" t="s">
        <v>774</v>
      </c>
      <c r="N17" s="82">
        <f t="shared" si="0"/>
        <v>10</v>
      </c>
      <c r="O17" s="83">
        <f>COUNTIF($E$8:$I$113,"10")</f>
        <v>13</v>
      </c>
      <c r="P17" s="76"/>
      <c r="Q17" s="82">
        <v>10</v>
      </c>
      <c r="R17" s="83">
        <f>COUNTIF($J$8:$K$113,"10")</f>
        <v>16</v>
      </c>
    </row>
    <row r="18" spans="2:18" ht="15" customHeight="1">
      <c r="B18" s="374">
        <f>+B16+1</f>
        <v>6</v>
      </c>
      <c r="C18" s="238" t="s">
        <v>668</v>
      </c>
      <c r="D18" s="228">
        <f t="shared" si="1"/>
        <v>42773</v>
      </c>
      <c r="E18" s="229">
        <v>44</v>
      </c>
      <c r="F18" s="229">
        <v>38</v>
      </c>
      <c r="G18" s="229">
        <v>4</v>
      </c>
      <c r="H18" s="229">
        <v>31</v>
      </c>
      <c r="I18" s="229">
        <v>10</v>
      </c>
      <c r="J18" s="230">
        <v>10</v>
      </c>
      <c r="K18" s="231">
        <v>8</v>
      </c>
      <c r="L18" s="255"/>
      <c r="N18" s="82">
        <f t="shared" si="0"/>
        <v>11</v>
      </c>
      <c r="O18" s="83">
        <f>COUNTIF($E$8:$I$113,"11")</f>
        <v>11</v>
      </c>
      <c r="P18" s="76"/>
      <c r="Q18" s="298">
        <v>11</v>
      </c>
      <c r="R18" s="299">
        <f>COUNTIF($J$8:$K$113,"11")</f>
        <v>12</v>
      </c>
    </row>
    <row r="19" spans="2:18" ht="15" customHeight="1" thickBot="1">
      <c r="B19" s="375"/>
      <c r="C19" s="239" t="s">
        <v>669</v>
      </c>
      <c r="D19" s="233">
        <f t="shared" si="1"/>
        <v>42776</v>
      </c>
      <c r="E19" s="234">
        <v>43</v>
      </c>
      <c r="F19" s="234">
        <v>26</v>
      </c>
      <c r="G19" s="234">
        <v>7</v>
      </c>
      <c r="H19" s="234">
        <v>35</v>
      </c>
      <c r="I19" s="234">
        <v>21</v>
      </c>
      <c r="J19" s="235">
        <v>9</v>
      </c>
      <c r="K19" s="236">
        <v>2</v>
      </c>
      <c r="L19" s="300" t="s">
        <v>775</v>
      </c>
      <c r="N19" s="82">
        <f t="shared" si="0"/>
        <v>12</v>
      </c>
      <c r="O19" s="83">
        <f>COUNTIF($E$8:$I$113,"12")</f>
        <v>10</v>
      </c>
      <c r="P19" s="76"/>
      <c r="Q19" s="84" t="s">
        <v>647</v>
      </c>
      <c r="R19" s="85">
        <f>COUNTIF($J$8:$K$113,"12")</f>
        <v>14</v>
      </c>
    </row>
    <row r="20" spans="2:18" ht="15" customHeight="1">
      <c r="B20" s="374">
        <f>+B18+1</f>
        <v>7</v>
      </c>
      <c r="C20" s="238" t="s">
        <v>670</v>
      </c>
      <c r="D20" s="228">
        <f t="shared" si="1"/>
        <v>42780</v>
      </c>
      <c r="E20" s="229">
        <v>44</v>
      </c>
      <c r="F20" s="229">
        <v>40</v>
      </c>
      <c r="G20" s="229">
        <v>24</v>
      </c>
      <c r="H20" s="229">
        <v>2</v>
      </c>
      <c r="I20" s="229">
        <v>10</v>
      </c>
      <c r="J20" s="230">
        <v>3</v>
      </c>
      <c r="K20" s="231">
        <v>10</v>
      </c>
      <c r="L20" s="255"/>
      <c r="M20" s="43"/>
      <c r="N20" s="82">
        <f t="shared" si="0"/>
        <v>13</v>
      </c>
      <c r="O20" s="83">
        <f>COUNTIF($E$8:$I$113,"13")</f>
        <v>8</v>
      </c>
      <c r="P20" s="76"/>
      <c r="Q20" s="392" t="s">
        <v>648</v>
      </c>
      <c r="R20" s="392"/>
    </row>
    <row r="21" spans="2:18" ht="15" customHeight="1">
      <c r="B21" s="375"/>
      <c r="C21" s="239" t="s">
        <v>671</v>
      </c>
      <c r="D21" s="233">
        <f t="shared" si="1"/>
        <v>42783</v>
      </c>
      <c r="E21" s="234">
        <v>25</v>
      </c>
      <c r="F21" s="234">
        <v>19</v>
      </c>
      <c r="G21" s="234">
        <v>33</v>
      </c>
      <c r="H21" s="234">
        <v>36</v>
      </c>
      <c r="I21" s="234">
        <v>48</v>
      </c>
      <c r="J21" s="235">
        <v>2</v>
      </c>
      <c r="K21" s="236">
        <v>9</v>
      </c>
      <c r="L21" s="300" t="s">
        <v>776</v>
      </c>
      <c r="N21" s="82">
        <f t="shared" si="0"/>
        <v>14</v>
      </c>
      <c r="O21" s="83">
        <f>COUNTIF($E$8:$I$113,"14")</f>
        <v>11</v>
      </c>
      <c r="P21" s="76"/>
      <c r="Q21" s="76"/>
      <c r="R21" s="76"/>
    </row>
    <row r="22" spans="2:18" ht="15" customHeight="1">
      <c r="B22" s="374">
        <f>+B20+1</f>
        <v>8</v>
      </c>
      <c r="C22" s="238" t="s">
        <v>672</v>
      </c>
      <c r="D22" s="228">
        <f t="shared" si="1"/>
        <v>42787</v>
      </c>
      <c r="E22" s="229">
        <v>19</v>
      </c>
      <c r="F22" s="229">
        <v>41</v>
      </c>
      <c r="G22" s="229">
        <v>49</v>
      </c>
      <c r="H22" s="229">
        <v>13</v>
      </c>
      <c r="I22" s="229">
        <v>45</v>
      </c>
      <c r="J22" s="230">
        <v>4</v>
      </c>
      <c r="K22" s="231">
        <v>3</v>
      </c>
      <c r="L22" s="255"/>
      <c r="N22" s="82">
        <f t="shared" si="0"/>
        <v>15</v>
      </c>
      <c r="O22" s="83">
        <f>COUNTIF($E$8:$I$113,"15")</f>
        <v>9</v>
      </c>
      <c r="P22" s="76"/>
      <c r="Q22" s="76"/>
      <c r="R22" s="76"/>
    </row>
    <row r="23" spans="2:18" ht="33" customHeight="1">
      <c r="B23" s="375"/>
      <c r="C23" s="239" t="s">
        <v>673</v>
      </c>
      <c r="D23" s="233">
        <f t="shared" si="1"/>
        <v>42790</v>
      </c>
      <c r="E23" s="303">
        <v>13</v>
      </c>
      <c r="F23" s="303">
        <v>2</v>
      </c>
      <c r="G23" s="303">
        <v>43</v>
      </c>
      <c r="H23" s="303">
        <v>22</v>
      </c>
      <c r="I23" s="303">
        <v>4</v>
      </c>
      <c r="J23" s="304">
        <v>8</v>
      </c>
      <c r="K23" s="305">
        <v>9</v>
      </c>
      <c r="L23" s="306" t="s">
        <v>777</v>
      </c>
      <c r="N23" s="82">
        <f t="shared" si="0"/>
        <v>16</v>
      </c>
      <c r="O23" s="83">
        <f>COUNTIF($E$8:$I$113,"16")</f>
        <v>6</v>
      </c>
      <c r="P23" s="76"/>
      <c r="Q23" s="76"/>
      <c r="R23" s="76"/>
    </row>
    <row r="24" spans="2:18" ht="15" customHeight="1">
      <c r="B24" s="374">
        <f>+B22+1</f>
        <v>9</v>
      </c>
      <c r="C24" s="238" t="s">
        <v>674</v>
      </c>
      <c r="D24" s="228">
        <f t="shared" si="1"/>
        <v>42794</v>
      </c>
      <c r="E24" s="229">
        <v>35</v>
      </c>
      <c r="F24" s="229">
        <v>31</v>
      </c>
      <c r="G24" s="229">
        <v>10</v>
      </c>
      <c r="H24" s="229">
        <v>42</v>
      </c>
      <c r="I24" s="229">
        <v>20</v>
      </c>
      <c r="J24" s="230">
        <v>2</v>
      </c>
      <c r="K24" s="231">
        <v>12</v>
      </c>
      <c r="L24" s="255"/>
      <c r="N24" s="82">
        <f t="shared" si="0"/>
        <v>17</v>
      </c>
      <c r="O24" s="83">
        <f>COUNTIF($E$8:$I$113,"17")</f>
        <v>16</v>
      </c>
      <c r="P24" s="76"/>
      <c r="Q24" s="76"/>
      <c r="R24" s="76"/>
    </row>
    <row r="25" spans="2:18" ht="15" customHeight="1">
      <c r="B25" s="375"/>
      <c r="C25" s="239" t="s">
        <v>675</v>
      </c>
      <c r="D25" s="233">
        <f t="shared" si="1"/>
        <v>42797</v>
      </c>
      <c r="E25" s="234">
        <v>47</v>
      </c>
      <c r="F25" s="234">
        <v>2</v>
      </c>
      <c r="G25" s="234">
        <v>11</v>
      </c>
      <c r="H25" s="234">
        <v>29</v>
      </c>
      <c r="I25" s="234">
        <v>30</v>
      </c>
      <c r="J25" s="235">
        <v>12</v>
      </c>
      <c r="K25" s="236">
        <v>1</v>
      </c>
      <c r="L25" s="300" t="s">
        <v>778</v>
      </c>
      <c r="N25" s="82">
        <f t="shared" si="0"/>
        <v>18</v>
      </c>
      <c r="O25" s="83">
        <f>COUNTIF($E$8:$I$113,"18")</f>
        <v>7</v>
      </c>
      <c r="P25" s="76"/>
      <c r="Q25" s="76"/>
      <c r="R25" s="76"/>
    </row>
    <row r="26" spans="2:18" ht="15" customHeight="1">
      <c r="B26" s="374">
        <f>+B24+1</f>
        <v>10</v>
      </c>
      <c r="C26" s="238" t="s">
        <v>676</v>
      </c>
      <c r="D26" s="228">
        <f t="shared" si="1"/>
        <v>42801</v>
      </c>
      <c r="E26" s="229">
        <v>6</v>
      </c>
      <c r="F26" s="229">
        <v>37</v>
      </c>
      <c r="G26" s="229">
        <v>50</v>
      </c>
      <c r="H26" s="229">
        <v>41</v>
      </c>
      <c r="I26" s="229">
        <v>48</v>
      </c>
      <c r="J26" s="230">
        <v>5</v>
      </c>
      <c r="K26" s="231">
        <v>4</v>
      </c>
      <c r="L26" s="255"/>
      <c r="N26" s="82">
        <v>19</v>
      </c>
      <c r="O26" s="83">
        <f>COUNTIF($E$8:$I$113,"19")</f>
        <v>13</v>
      </c>
      <c r="P26" s="76"/>
      <c r="Q26" s="76"/>
      <c r="R26" s="76"/>
    </row>
    <row r="27" spans="2:18" ht="15" customHeight="1">
      <c r="B27" s="375"/>
      <c r="C27" s="239" t="s">
        <v>677</v>
      </c>
      <c r="D27" s="233">
        <f t="shared" si="1"/>
        <v>42804</v>
      </c>
      <c r="E27" s="234">
        <v>38</v>
      </c>
      <c r="F27" s="234">
        <v>49</v>
      </c>
      <c r="G27" s="234">
        <v>31</v>
      </c>
      <c r="H27" s="234">
        <v>47</v>
      </c>
      <c r="I27" s="234">
        <v>36</v>
      </c>
      <c r="J27" s="235">
        <v>8</v>
      </c>
      <c r="K27" s="236">
        <v>11</v>
      </c>
      <c r="L27" s="300" t="s">
        <v>779</v>
      </c>
      <c r="N27" s="82">
        <v>20</v>
      </c>
      <c r="O27" s="83">
        <f>COUNTIF($E$8:$I$113,"20")</f>
        <v>14</v>
      </c>
      <c r="P27" s="76"/>
      <c r="Q27" s="76"/>
      <c r="R27" s="76"/>
    </row>
    <row r="28" spans="2:18" ht="15" customHeight="1">
      <c r="B28" s="374">
        <f>+B26+1</f>
        <v>11</v>
      </c>
      <c r="C28" s="238" t="s">
        <v>678</v>
      </c>
      <c r="D28" s="228">
        <f t="shared" si="1"/>
        <v>42808</v>
      </c>
      <c r="E28" s="229">
        <v>21</v>
      </c>
      <c r="F28" s="229">
        <v>5</v>
      </c>
      <c r="G28" s="229">
        <v>44</v>
      </c>
      <c r="H28" s="229">
        <v>36</v>
      </c>
      <c r="I28" s="229">
        <v>3</v>
      </c>
      <c r="J28" s="230">
        <v>3</v>
      </c>
      <c r="K28" s="231">
        <v>6</v>
      </c>
      <c r="L28" s="255"/>
      <c r="N28" s="82">
        <v>21</v>
      </c>
      <c r="O28" s="83">
        <f>COUNTIF($E$8:$I$113,"21")</f>
        <v>11</v>
      </c>
      <c r="P28" s="76"/>
      <c r="Q28" s="76"/>
      <c r="R28" s="76"/>
    </row>
    <row r="29" spans="2:18" ht="15" customHeight="1">
      <c r="B29" s="375"/>
      <c r="C29" s="239" t="s">
        <v>679</v>
      </c>
      <c r="D29" s="233">
        <f t="shared" si="1"/>
        <v>42811</v>
      </c>
      <c r="E29" s="234">
        <v>19</v>
      </c>
      <c r="F29" s="234">
        <v>29</v>
      </c>
      <c r="G29" s="234">
        <v>36</v>
      </c>
      <c r="H29" s="234">
        <v>6</v>
      </c>
      <c r="I29" s="234">
        <v>10</v>
      </c>
      <c r="J29" s="235">
        <v>9</v>
      </c>
      <c r="K29" s="236">
        <v>3</v>
      </c>
      <c r="L29" s="300" t="s">
        <v>780</v>
      </c>
      <c r="N29" s="82">
        <v>22</v>
      </c>
      <c r="O29" s="83">
        <f>COUNTIF($E$8:$I$113,"22")</f>
        <v>12</v>
      </c>
      <c r="P29" s="76"/>
      <c r="Q29" s="76"/>
      <c r="R29" s="76"/>
    </row>
    <row r="30" spans="2:18" ht="15" customHeight="1">
      <c r="B30" s="374">
        <f>+B28+1</f>
        <v>12</v>
      </c>
      <c r="C30" s="238" t="s">
        <v>680</v>
      </c>
      <c r="D30" s="228">
        <f t="shared" si="1"/>
        <v>42815</v>
      </c>
      <c r="E30" s="229">
        <v>47</v>
      </c>
      <c r="F30" s="229">
        <v>23</v>
      </c>
      <c r="G30" s="229">
        <v>20</v>
      </c>
      <c r="H30" s="229">
        <v>44</v>
      </c>
      <c r="I30" s="229">
        <v>1</v>
      </c>
      <c r="J30" s="230">
        <v>11</v>
      </c>
      <c r="K30" s="231">
        <v>4</v>
      </c>
      <c r="L30" s="255"/>
      <c r="N30" s="82">
        <v>23</v>
      </c>
      <c r="O30" s="83">
        <f>COUNTIF($E$8:$I$113,"23")</f>
        <v>10</v>
      </c>
      <c r="P30" s="76"/>
      <c r="Q30" s="76"/>
      <c r="R30" s="76"/>
    </row>
    <row r="31" spans="2:18" ht="15" customHeight="1">
      <c r="B31" s="375"/>
      <c r="C31" s="239" t="s">
        <v>681</v>
      </c>
      <c r="D31" s="233">
        <f t="shared" si="1"/>
        <v>42818</v>
      </c>
      <c r="E31" s="234">
        <v>2</v>
      </c>
      <c r="F31" s="234">
        <v>21</v>
      </c>
      <c r="G31" s="234">
        <v>17</v>
      </c>
      <c r="H31" s="234">
        <v>27</v>
      </c>
      <c r="I31" s="234">
        <v>34</v>
      </c>
      <c r="J31" s="235">
        <v>5</v>
      </c>
      <c r="K31" s="236">
        <v>9</v>
      </c>
      <c r="L31" s="300" t="s">
        <v>781</v>
      </c>
      <c r="N31" s="82">
        <v>24</v>
      </c>
      <c r="O31" s="83">
        <f>COUNTIF($E$8:$I$113,"24")</f>
        <v>11</v>
      </c>
      <c r="P31" s="76"/>
      <c r="Q31" s="76"/>
      <c r="R31" s="76"/>
    </row>
    <row r="32" spans="2:18" ht="15" customHeight="1">
      <c r="B32" s="374">
        <f>+B30+1</f>
        <v>13</v>
      </c>
      <c r="C32" s="238" t="s">
        <v>682</v>
      </c>
      <c r="D32" s="228">
        <f t="shared" si="1"/>
        <v>42822</v>
      </c>
      <c r="E32" s="229">
        <v>33</v>
      </c>
      <c r="F32" s="229">
        <v>13</v>
      </c>
      <c r="G32" s="229">
        <v>46</v>
      </c>
      <c r="H32" s="229">
        <v>9</v>
      </c>
      <c r="I32" s="229">
        <v>31</v>
      </c>
      <c r="J32" s="230">
        <v>6</v>
      </c>
      <c r="K32" s="231">
        <v>10</v>
      </c>
      <c r="L32" s="255"/>
      <c r="N32" s="82">
        <v>25</v>
      </c>
      <c r="O32" s="83">
        <f>COUNTIF($E$8:$I$113,"25")</f>
        <v>11</v>
      </c>
      <c r="P32" s="76"/>
      <c r="Q32" s="76"/>
      <c r="R32" s="76"/>
    </row>
    <row r="33" spans="2:18" ht="15" customHeight="1">
      <c r="B33" s="375"/>
      <c r="C33" s="239" t="s">
        <v>683</v>
      </c>
      <c r="D33" s="233">
        <f t="shared" si="1"/>
        <v>42825</v>
      </c>
      <c r="E33" s="234">
        <v>24</v>
      </c>
      <c r="F33" s="234">
        <v>26</v>
      </c>
      <c r="G33" s="234">
        <v>45</v>
      </c>
      <c r="H33" s="234">
        <v>17</v>
      </c>
      <c r="I33" s="234">
        <v>28</v>
      </c>
      <c r="J33" s="235">
        <v>4</v>
      </c>
      <c r="K33" s="236">
        <v>12</v>
      </c>
      <c r="L33" s="300" t="s">
        <v>782</v>
      </c>
      <c r="N33" s="82">
        <v>26</v>
      </c>
      <c r="O33" s="83">
        <f>COUNTIF($E$8:$I$113,"26")</f>
        <v>11</v>
      </c>
      <c r="P33" s="76"/>
      <c r="Q33" s="76"/>
      <c r="R33" s="76"/>
    </row>
    <row r="34" spans="2:18" ht="15" customHeight="1">
      <c r="B34" s="374">
        <f>+B32+1</f>
        <v>14</v>
      </c>
      <c r="C34" s="238" t="s">
        <v>684</v>
      </c>
      <c r="D34" s="228">
        <f t="shared" si="1"/>
        <v>42829</v>
      </c>
      <c r="E34" s="229">
        <v>24</v>
      </c>
      <c r="F34" s="229">
        <v>33</v>
      </c>
      <c r="G34" s="229">
        <v>9</v>
      </c>
      <c r="H34" s="229">
        <v>1</v>
      </c>
      <c r="I34" s="229">
        <v>34</v>
      </c>
      <c r="J34" s="230">
        <v>2</v>
      </c>
      <c r="K34" s="231">
        <v>6</v>
      </c>
      <c r="L34" s="255"/>
      <c r="N34" s="82">
        <v>27</v>
      </c>
      <c r="O34" s="83">
        <f>COUNTIF($E$8:$I$113,"27")</f>
        <v>13</v>
      </c>
      <c r="P34" s="76"/>
      <c r="Q34" s="76"/>
      <c r="R34" s="76"/>
    </row>
    <row r="35" spans="2:18" ht="15" customHeight="1">
      <c r="B35" s="375"/>
      <c r="C35" s="239" t="s">
        <v>685</v>
      </c>
      <c r="D35" s="233">
        <f t="shared" si="1"/>
        <v>42832</v>
      </c>
      <c r="E35" s="234">
        <v>35</v>
      </c>
      <c r="F35" s="234">
        <v>10</v>
      </c>
      <c r="G35" s="234">
        <v>2</v>
      </c>
      <c r="H35" s="234">
        <v>50</v>
      </c>
      <c r="I35" s="234">
        <v>19</v>
      </c>
      <c r="J35" s="237">
        <v>7</v>
      </c>
      <c r="K35" s="236">
        <v>6</v>
      </c>
      <c r="L35" s="300" t="s">
        <v>783</v>
      </c>
      <c r="N35" s="82">
        <v>28</v>
      </c>
      <c r="O35" s="83">
        <f>COUNTIF($E$8:$I$113,"28")</f>
        <v>8</v>
      </c>
      <c r="P35" s="76"/>
      <c r="Q35" s="76"/>
      <c r="R35" s="76"/>
    </row>
    <row r="36" spans="2:18" ht="15" customHeight="1">
      <c r="B36" s="374">
        <f>+B34+1</f>
        <v>15</v>
      </c>
      <c r="C36" s="238" t="s">
        <v>686</v>
      </c>
      <c r="D36" s="228">
        <f t="shared" si="1"/>
        <v>42836</v>
      </c>
      <c r="E36" s="229">
        <v>22</v>
      </c>
      <c r="F36" s="229">
        <v>5</v>
      </c>
      <c r="G36" s="229">
        <v>31</v>
      </c>
      <c r="H36" s="229">
        <v>49</v>
      </c>
      <c r="I36" s="229">
        <v>21</v>
      </c>
      <c r="J36" s="230">
        <v>8</v>
      </c>
      <c r="K36" s="231">
        <v>2</v>
      </c>
      <c r="L36" s="255"/>
      <c r="N36" s="82">
        <v>29</v>
      </c>
      <c r="O36" s="83">
        <f>COUNTIF($E$8:$I$113,"29")</f>
        <v>13</v>
      </c>
      <c r="P36" s="76"/>
      <c r="Q36" s="76"/>
      <c r="R36" s="76"/>
    </row>
    <row r="37" spans="2:18" ht="15" customHeight="1">
      <c r="B37" s="375"/>
      <c r="C37" s="239" t="s">
        <v>687</v>
      </c>
      <c r="D37" s="233">
        <f t="shared" si="1"/>
        <v>42839</v>
      </c>
      <c r="E37" s="234">
        <v>33</v>
      </c>
      <c r="F37" s="234">
        <v>20</v>
      </c>
      <c r="G37" s="234">
        <v>4</v>
      </c>
      <c r="H37" s="234">
        <v>14</v>
      </c>
      <c r="I37" s="234">
        <v>23</v>
      </c>
      <c r="J37" s="235">
        <v>6</v>
      </c>
      <c r="K37" s="236">
        <v>10</v>
      </c>
      <c r="L37" s="300" t="s">
        <v>784</v>
      </c>
      <c r="N37" s="82">
        <v>30</v>
      </c>
      <c r="O37" s="83">
        <f>COUNTIF($E$8:$I$113,"30")</f>
        <v>16</v>
      </c>
      <c r="P37" s="76"/>
      <c r="Q37" s="76"/>
      <c r="R37" s="76"/>
    </row>
    <row r="38" spans="2:18" ht="15" customHeight="1">
      <c r="B38" s="374">
        <f>+B36+1</f>
        <v>16</v>
      </c>
      <c r="C38" s="238" t="s">
        <v>688</v>
      </c>
      <c r="D38" s="228">
        <f t="shared" si="1"/>
        <v>42843</v>
      </c>
      <c r="E38" s="229">
        <v>22</v>
      </c>
      <c r="F38" s="229">
        <v>17</v>
      </c>
      <c r="G38" s="229">
        <v>45</v>
      </c>
      <c r="H38" s="229">
        <v>38</v>
      </c>
      <c r="I38" s="229">
        <v>31</v>
      </c>
      <c r="J38" s="230">
        <v>12</v>
      </c>
      <c r="K38" s="231">
        <v>5</v>
      </c>
      <c r="L38" s="255"/>
      <c r="N38" s="82">
        <v>31</v>
      </c>
      <c r="O38" s="83">
        <f>COUNTIF($E$8:$I$113,"31")</f>
        <v>13</v>
      </c>
      <c r="P38" s="76"/>
      <c r="Q38" s="76"/>
      <c r="R38" s="76"/>
    </row>
    <row r="39" spans="2:18" ht="15" customHeight="1">
      <c r="B39" s="375"/>
      <c r="C39" s="239" t="s">
        <v>689</v>
      </c>
      <c r="D39" s="233">
        <f t="shared" si="1"/>
        <v>42846</v>
      </c>
      <c r="E39" s="234">
        <v>2</v>
      </c>
      <c r="F39" s="234">
        <v>13</v>
      </c>
      <c r="G39" s="234">
        <v>22</v>
      </c>
      <c r="H39" s="234">
        <v>49</v>
      </c>
      <c r="I39" s="234">
        <v>16</v>
      </c>
      <c r="J39" s="235">
        <v>4</v>
      </c>
      <c r="K39" s="236">
        <v>5</v>
      </c>
      <c r="L39" s="300" t="s">
        <v>785</v>
      </c>
      <c r="N39" s="82">
        <v>32</v>
      </c>
      <c r="O39" s="83">
        <f>COUNTIF($E$8:$I$113,"32")</f>
        <v>6</v>
      </c>
      <c r="P39" s="76"/>
      <c r="Q39" s="76"/>
      <c r="R39" s="76"/>
    </row>
    <row r="40" spans="2:18" ht="15" customHeight="1">
      <c r="B40" s="382">
        <f>+B38+1</f>
        <v>17</v>
      </c>
      <c r="C40" s="238" t="s">
        <v>690</v>
      </c>
      <c r="D40" s="228">
        <f t="shared" si="1"/>
        <v>42850</v>
      </c>
      <c r="E40" s="229">
        <v>11</v>
      </c>
      <c r="F40" s="229">
        <v>9</v>
      </c>
      <c r="G40" s="229">
        <v>32</v>
      </c>
      <c r="H40" s="229">
        <v>19</v>
      </c>
      <c r="I40" s="229">
        <v>43</v>
      </c>
      <c r="J40" s="230">
        <v>3</v>
      </c>
      <c r="K40" s="231">
        <v>9</v>
      </c>
      <c r="L40" s="255"/>
      <c r="N40" s="82">
        <v>33</v>
      </c>
      <c r="O40" s="83">
        <f>COUNTIF($E$8:$I$113,"33")</f>
        <v>7</v>
      </c>
      <c r="P40" s="76"/>
      <c r="Q40" s="76"/>
      <c r="R40" s="76"/>
    </row>
    <row r="41" spans="2:18" ht="15" customHeight="1">
      <c r="B41" s="383"/>
      <c r="C41" s="239" t="s">
        <v>691</v>
      </c>
      <c r="D41" s="233">
        <f t="shared" si="1"/>
        <v>42853</v>
      </c>
      <c r="E41" s="234">
        <v>20</v>
      </c>
      <c r="F41" s="234">
        <v>25</v>
      </c>
      <c r="G41" s="234">
        <v>30</v>
      </c>
      <c r="H41" s="234">
        <v>39</v>
      </c>
      <c r="I41" s="234">
        <v>14</v>
      </c>
      <c r="J41" s="235">
        <v>8</v>
      </c>
      <c r="K41" s="236">
        <v>2</v>
      </c>
      <c r="L41" s="300" t="s">
        <v>786</v>
      </c>
      <c r="N41" s="82">
        <v>34</v>
      </c>
      <c r="O41" s="83">
        <f>COUNTIF($E$8:$I$113,"34")</f>
        <v>5</v>
      </c>
      <c r="P41" s="76"/>
      <c r="Q41" s="76"/>
      <c r="R41" s="76"/>
    </row>
    <row r="42" spans="2:18" ht="15" customHeight="1">
      <c r="B42" s="377">
        <f>+B40+1</f>
        <v>18</v>
      </c>
      <c r="C42" s="238" t="s">
        <v>692</v>
      </c>
      <c r="D42" s="228">
        <f t="shared" si="1"/>
        <v>42857</v>
      </c>
      <c r="E42" s="229">
        <v>27</v>
      </c>
      <c r="F42" s="229">
        <v>25</v>
      </c>
      <c r="G42" s="229">
        <v>19</v>
      </c>
      <c r="H42" s="229">
        <v>6</v>
      </c>
      <c r="I42" s="229">
        <v>23</v>
      </c>
      <c r="J42" s="230">
        <v>12</v>
      </c>
      <c r="K42" s="231">
        <v>11</v>
      </c>
      <c r="L42" s="255"/>
      <c r="N42" s="82">
        <v>35</v>
      </c>
      <c r="O42" s="83">
        <f>COUNTIF($E$8:$I$113,"35")</f>
        <v>11</v>
      </c>
      <c r="P42" s="76"/>
      <c r="Q42" s="76"/>
      <c r="R42" s="76"/>
    </row>
    <row r="43" spans="2:18" ht="15" customHeight="1">
      <c r="B43" s="377"/>
      <c r="C43" s="239" t="s">
        <v>693</v>
      </c>
      <c r="D43" s="233">
        <f t="shared" si="1"/>
        <v>42860</v>
      </c>
      <c r="E43" s="234">
        <v>7</v>
      </c>
      <c r="F43" s="234">
        <v>43</v>
      </c>
      <c r="G43" s="234">
        <v>30</v>
      </c>
      <c r="H43" s="234">
        <v>3</v>
      </c>
      <c r="I43" s="234">
        <v>35</v>
      </c>
      <c r="J43" s="235">
        <v>1</v>
      </c>
      <c r="K43" s="236">
        <v>3</v>
      </c>
      <c r="L43" s="300" t="s">
        <v>787</v>
      </c>
      <c r="N43" s="82">
        <v>36</v>
      </c>
      <c r="O43" s="83">
        <f>COUNTIF($E$8:$I$113,"36")</f>
        <v>12</v>
      </c>
      <c r="P43" s="76"/>
      <c r="Q43" s="76"/>
      <c r="R43" s="76"/>
    </row>
    <row r="44" spans="1:18" ht="15" customHeight="1">
      <c r="A44" s="43"/>
      <c r="B44" s="380">
        <v>19</v>
      </c>
      <c r="C44" s="238" t="s">
        <v>694</v>
      </c>
      <c r="D44" s="228">
        <f t="shared" si="1"/>
        <v>42864</v>
      </c>
      <c r="E44" s="229">
        <v>26</v>
      </c>
      <c r="F44" s="229">
        <v>22</v>
      </c>
      <c r="G44" s="229">
        <v>16</v>
      </c>
      <c r="H44" s="229">
        <v>12</v>
      </c>
      <c r="I44" s="229">
        <v>8</v>
      </c>
      <c r="J44" s="230">
        <v>7</v>
      </c>
      <c r="K44" s="231">
        <v>6</v>
      </c>
      <c r="L44" s="255"/>
      <c r="N44" s="82">
        <v>37</v>
      </c>
      <c r="O44" s="83">
        <f>COUNTIF($E$8:$I$113,"37")</f>
        <v>10</v>
      </c>
      <c r="P44" s="76"/>
      <c r="Q44" s="76"/>
      <c r="R44" s="76"/>
    </row>
    <row r="45" spans="2:18" ht="15" customHeight="1">
      <c r="B45" s="381"/>
      <c r="C45" s="239" t="s">
        <v>695</v>
      </c>
      <c r="D45" s="233">
        <f t="shared" si="1"/>
        <v>42867</v>
      </c>
      <c r="E45" s="234">
        <v>2</v>
      </c>
      <c r="F45" s="234">
        <v>28</v>
      </c>
      <c r="G45" s="234">
        <v>29</v>
      </c>
      <c r="H45" s="234">
        <v>44</v>
      </c>
      <c r="I45" s="234">
        <v>20</v>
      </c>
      <c r="J45" s="235">
        <v>3</v>
      </c>
      <c r="K45" s="236">
        <v>9</v>
      </c>
      <c r="L45" s="300" t="s">
        <v>788</v>
      </c>
      <c r="M45" s="43"/>
      <c r="N45" s="82">
        <v>38</v>
      </c>
      <c r="O45" s="83">
        <f>COUNTIF($E$8:$I$113,"38")</f>
        <v>8</v>
      </c>
      <c r="P45" s="76"/>
      <c r="Q45" s="76"/>
      <c r="R45" s="76"/>
    </row>
    <row r="46" spans="2:18" ht="15" customHeight="1">
      <c r="B46" s="380">
        <f>+B44+1</f>
        <v>20</v>
      </c>
      <c r="C46" s="238" t="s">
        <v>696</v>
      </c>
      <c r="D46" s="228">
        <f t="shared" si="1"/>
        <v>42871</v>
      </c>
      <c r="E46" s="229">
        <v>20</v>
      </c>
      <c r="F46" s="229">
        <v>8</v>
      </c>
      <c r="G46" s="229">
        <v>30</v>
      </c>
      <c r="H46" s="229">
        <v>11</v>
      </c>
      <c r="I46" s="229">
        <v>15</v>
      </c>
      <c r="J46" s="230">
        <v>3</v>
      </c>
      <c r="K46" s="231">
        <v>8</v>
      </c>
      <c r="L46" s="255"/>
      <c r="M46" s="43"/>
      <c r="N46" s="82">
        <v>39</v>
      </c>
      <c r="O46" s="83">
        <f>COUNTIF($E$8:$I$113,"39")</f>
        <v>10</v>
      </c>
      <c r="P46" s="76"/>
      <c r="Q46" s="76"/>
      <c r="R46" s="76"/>
    </row>
    <row r="47" spans="2:18" ht="15" customHeight="1">
      <c r="B47" s="381"/>
      <c r="C47" s="239" t="s">
        <v>697</v>
      </c>
      <c r="D47" s="233">
        <f t="shared" si="1"/>
        <v>42874</v>
      </c>
      <c r="E47" s="234">
        <v>30</v>
      </c>
      <c r="F47" s="234">
        <v>12</v>
      </c>
      <c r="G47" s="234">
        <v>9</v>
      </c>
      <c r="H47" s="234">
        <v>19</v>
      </c>
      <c r="I47" s="234">
        <v>11</v>
      </c>
      <c r="J47" s="235">
        <v>9</v>
      </c>
      <c r="K47" s="236">
        <v>4</v>
      </c>
      <c r="L47" s="300" t="s">
        <v>789</v>
      </c>
      <c r="N47" s="82">
        <v>40</v>
      </c>
      <c r="O47" s="83">
        <f>COUNTIF($E$8:$I$113,"40")</f>
        <v>6</v>
      </c>
      <c r="P47" s="76"/>
      <c r="Q47" s="76"/>
      <c r="R47" s="76"/>
    </row>
    <row r="48" spans="2:18" ht="15" customHeight="1">
      <c r="B48" s="380">
        <f>+B46+1</f>
        <v>21</v>
      </c>
      <c r="C48" s="238" t="s">
        <v>698</v>
      </c>
      <c r="D48" s="228">
        <f t="shared" si="1"/>
        <v>42878</v>
      </c>
      <c r="E48" s="229">
        <v>15</v>
      </c>
      <c r="F48" s="229">
        <v>8</v>
      </c>
      <c r="G48" s="229">
        <v>42</v>
      </c>
      <c r="H48" s="229">
        <v>25</v>
      </c>
      <c r="I48" s="229">
        <v>27</v>
      </c>
      <c r="J48" s="230">
        <v>1</v>
      </c>
      <c r="K48" s="231">
        <v>4</v>
      </c>
      <c r="L48" s="255"/>
      <c r="N48" s="82">
        <v>41</v>
      </c>
      <c r="O48" s="83">
        <f>COUNTIF($E$8:$I$113,"41")</f>
        <v>11</v>
      </c>
      <c r="P48" s="76"/>
      <c r="Q48" s="76"/>
      <c r="R48" s="76"/>
    </row>
    <row r="49" spans="2:18" ht="33" customHeight="1">
      <c r="B49" s="381"/>
      <c r="C49" s="239" t="s">
        <v>699</v>
      </c>
      <c r="D49" s="233">
        <f t="shared" si="1"/>
        <v>42881</v>
      </c>
      <c r="E49" s="234">
        <v>36</v>
      </c>
      <c r="F49" s="234">
        <v>5</v>
      </c>
      <c r="G49" s="234">
        <v>39</v>
      </c>
      <c r="H49" s="234">
        <v>7</v>
      </c>
      <c r="I49" s="234">
        <v>26</v>
      </c>
      <c r="J49" s="240">
        <v>2</v>
      </c>
      <c r="K49" s="236">
        <v>10</v>
      </c>
      <c r="L49" s="306" t="s">
        <v>790</v>
      </c>
      <c r="N49" s="82">
        <v>42</v>
      </c>
      <c r="O49" s="83">
        <f>COUNTIF($E$8:$I$113,"42")</f>
        <v>11</v>
      </c>
      <c r="P49" s="76"/>
      <c r="Q49" s="76"/>
      <c r="R49" s="76"/>
    </row>
    <row r="50" spans="2:18" ht="15" customHeight="1">
      <c r="B50" s="380">
        <f>+B48+1</f>
        <v>22</v>
      </c>
      <c r="C50" s="238" t="s">
        <v>700</v>
      </c>
      <c r="D50" s="228">
        <f t="shared" si="1"/>
        <v>42885</v>
      </c>
      <c r="E50" s="229">
        <v>27</v>
      </c>
      <c r="F50" s="229">
        <v>48</v>
      </c>
      <c r="G50" s="229">
        <v>38</v>
      </c>
      <c r="H50" s="229">
        <v>12</v>
      </c>
      <c r="I50" s="229">
        <v>7</v>
      </c>
      <c r="J50" s="230">
        <v>9</v>
      </c>
      <c r="K50" s="231">
        <v>6</v>
      </c>
      <c r="L50" s="255"/>
      <c r="M50" s="43"/>
      <c r="N50" s="82">
        <v>43</v>
      </c>
      <c r="O50" s="83">
        <f>COUNTIF($E$8:$I$113,"43")</f>
        <v>12</v>
      </c>
      <c r="P50" s="76"/>
      <c r="Q50" s="76"/>
      <c r="R50" s="76"/>
    </row>
    <row r="51" spans="2:18" ht="15" customHeight="1">
      <c r="B51" s="381"/>
      <c r="C51" s="239" t="s">
        <v>701</v>
      </c>
      <c r="D51" s="233">
        <f t="shared" si="1"/>
        <v>42888</v>
      </c>
      <c r="E51" s="234">
        <v>8</v>
      </c>
      <c r="F51" s="234">
        <v>42</v>
      </c>
      <c r="G51" s="234">
        <v>33</v>
      </c>
      <c r="H51" s="234">
        <v>24</v>
      </c>
      <c r="I51" s="234">
        <v>10</v>
      </c>
      <c r="J51" s="235">
        <v>9</v>
      </c>
      <c r="K51" s="236">
        <v>3</v>
      </c>
      <c r="L51" s="300" t="s">
        <v>791</v>
      </c>
      <c r="M51" s="70"/>
      <c r="N51" s="82">
        <v>44</v>
      </c>
      <c r="O51" s="83">
        <f>COUNTIF($E$8:$I$113,"44")</f>
        <v>13</v>
      </c>
      <c r="P51" s="76"/>
      <c r="Q51" s="76"/>
      <c r="R51" s="76"/>
    </row>
    <row r="52" spans="2:18" ht="15" customHeight="1">
      <c r="B52" s="380">
        <f>+B50+1</f>
        <v>23</v>
      </c>
      <c r="C52" s="238" t="s">
        <v>702</v>
      </c>
      <c r="D52" s="228">
        <f t="shared" si="1"/>
        <v>42892</v>
      </c>
      <c r="E52" s="229">
        <v>25</v>
      </c>
      <c r="F52" s="229">
        <v>40</v>
      </c>
      <c r="G52" s="229">
        <v>20</v>
      </c>
      <c r="H52" s="229">
        <v>22</v>
      </c>
      <c r="I52" s="229">
        <v>37</v>
      </c>
      <c r="J52" s="230">
        <v>7</v>
      </c>
      <c r="K52" s="231">
        <v>3</v>
      </c>
      <c r="L52" s="255"/>
      <c r="N52" s="82">
        <v>45</v>
      </c>
      <c r="O52" s="83">
        <f>COUNTIF($E$8:$I$113,"45")</f>
        <v>10</v>
      </c>
      <c r="P52" s="76"/>
      <c r="Q52" s="76"/>
      <c r="R52" s="76"/>
    </row>
    <row r="53" spans="2:18" ht="15" customHeight="1">
      <c r="B53" s="381"/>
      <c r="C53" s="239" t="s">
        <v>703</v>
      </c>
      <c r="D53" s="233">
        <f t="shared" si="1"/>
        <v>42895</v>
      </c>
      <c r="E53" s="234">
        <v>9</v>
      </c>
      <c r="F53" s="234">
        <v>20</v>
      </c>
      <c r="G53" s="234">
        <v>27</v>
      </c>
      <c r="H53" s="234">
        <v>39</v>
      </c>
      <c r="I53" s="234">
        <v>43</v>
      </c>
      <c r="J53" s="235">
        <v>10</v>
      </c>
      <c r="K53" s="236">
        <v>11</v>
      </c>
      <c r="L53" s="300" t="s">
        <v>792</v>
      </c>
      <c r="N53" s="82">
        <v>46</v>
      </c>
      <c r="O53" s="83">
        <f>COUNTIF($E$8:$I$113,"46")</f>
        <v>7</v>
      </c>
      <c r="P53" s="76"/>
      <c r="Q53" s="76"/>
      <c r="R53" s="76"/>
    </row>
    <row r="54" spans="2:18" ht="15" customHeight="1">
      <c r="B54" s="380">
        <f>+B52+1</f>
        <v>24</v>
      </c>
      <c r="C54" s="238" t="s">
        <v>704</v>
      </c>
      <c r="D54" s="242">
        <f t="shared" si="1"/>
        <v>42899</v>
      </c>
      <c r="E54" s="222">
        <v>12</v>
      </c>
      <c r="F54" s="222">
        <v>3</v>
      </c>
      <c r="G54" s="222">
        <v>22</v>
      </c>
      <c r="H54" s="222">
        <v>27</v>
      </c>
      <c r="I54" s="222">
        <v>49</v>
      </c>
      <c r="J54" s="223">
        <v>11</v>
      </c>
      <c r="K54" s="224">
        <v>4</v>
      </c>
      <c r="L54" s="255"/>
      <c r="N54" s="82">
        <v>47</v>
      </c>
      <c r="O54" s="83">
        <f>COUNTIF($E$8:$I$113,"47")</f>
        <v>8</v>
      </c>
      <c r="P54" s="76"/>
      <c r="Q54" s="76"/>
      <c r="R54" s="76"/>
    </row>
    <row r="55" spans="2:18" ht="15" customHeight="1">
      <c r="B55" s="381"/>
      <c r="C55" s="239" t="s">
        <v>705</v>
      </c>
      <c r="D55" s="243">
        <f t="shared" si="1"/>
        <v>42902</v>
      </c>
      <c r="E55" s="234">
        <v>38</v>
      </c>
      <c r="F55" s="234">
        <v>42</v>
      </c>
      <c r="G55" s="234">
        <v>15</v>
      </c>
      <c r="H55" s="234">
        <v>17</v>
      </c>
      <c r="I55" s="234">
        <v>41</v>
      </c>
      <c r="J55" s="235">
        <v>9</v>
      </c>
      <c r="K55" s="236">
        <v>12</v>
      </c>
      <c r="L55" s="300" t="s">
        <v>793</v>
      </c>
      <c r="N55" s="82">
        <v>48</v>
      </c>
      <c r="O55" s="83">
        <f>COUNTIF($E$8:$I$113,"48")</f>
        <v>11</v>
      </c>
      <c r="P55" s="76"/>
      <c r="Q55" s="76"/>
      <c r="R55" s="76"/>
    </row>
    <row r="56" spans="2:18" ht="15" customHeight="1">
      <c r="B56" s="380">
        <f>+B54+1</f>
        <v>25</v>
      </c>
      <c r="C56" s="238" t="s">
        <v>706</v>
      </c>
      <c r="D56" s="242">
        <f t="shared" si="1"/>
        <v>42906</v>
      </c>
      <c r="E56" s="222">
        <v>44</v>
      </c>
      <c r="F56" s="222">
        <v>43</v>
      </c>
      <c r="G56" s="222">
        <v>11</v>
      </c>
      <c r="H56" s="222">
        <v>18</v>
      </c>
      <c r="I56" s="222">
        <v>26</v>
      </c>
      <c r="J56" s="223">
        <v>8</v>
      </c>
      <c r="K56" s="224">
        <v>10</v>
      </c>
      <c r="L56" s="255"/>
      <c r="M56" s="43"/>
      <c r="N56" s="82">
        <v>49</v>
      </c>
      <c r="O56" s="83">
        <f>COUNTIF($E$8:$I$113,"49")</f>
        <v>13</v>
      </c>
      <c r="P56" s="76"/>
      <c r="Q56" s="76"/>
      <c r="R56" s="76"/>
    </row>
    <row r="57" spans="2:18" ht="15" customHeight="1" thickBot="1">
      <c r="B57" s="381"/>
      <c r="C57" s="239" t="s">
        <v>707</v>
      </c>
      <c r="D57" s="243">
        <f t="shared" si="1"/>
        <v>42909</v>
      </c>
      <c r="E57" s="234">
        <v>4</v>
      </c>
      <c r="F57" s="234">
        <v>31</v>
      </c>
      <c r="G57" s="234">
        <v>21</v>
      </c>
      <c r="H57" s="234">
        <v>3</v>
      </c>
      <c r="I57" s="234">
        <v>38</v>
      </c>
      <c r="J57" s="235">
        <v>3</v>
      </c>
      <c r="K57" s="236">
        <v>7</v>
      </c>
      <c r="L57" s="300" t="s">
        <v>794</v>
      </c>
      <c r="N57" s="145">
        <v>50</v>
      </c>
      <c r="O57" s="146">
        <f>COUNTIF($E$8:$I$113,"50")</f>
        <v>11</v>
      </c>
      <c r="P57" s="76"/>
      <c r="Q57" s="76"/>
      <c r="R57" s="76"/>
    </row>
    <row r="58" spans="2:18" ht="15" customHeight="1">
      <c r="B58" s="380">
        <f>+B56+1</f>
        <v>26</v>
      </c>
      <c r="C58" s="238" t="s">
        <v>708</v>
      </c>
      <c r="D58" s="242">
        <f t="shared" si="1"/>
        <v>42913</v>
      </c>
      <c r="E58" s="222">
        <v>45</v>
      </c>
      <c r="F58" s="222">
        <v>17</v>
      </c>
      <c r="G58" s="222">
        <v>21</v>
      </c>
      <c r="H58" s="222">
        <v>9</v>
      </c>
      <c r="I58" s="222">
        <v>28</v>
      </c>
      <c r="J58" s="223">
        <v>1</v>
      </c>
      <c r="K58" s="224">
        <v>3</v>
      </c>
      <c r="L58" s="255"/>
      <c r="N58" s="157"/>
      <c r="O58" s="158"/>
      <c r="P58" s="76"/>
      <c r="Q58" s="76"/>
      <c r="R58" s="76"/>
    </row>
    <row r="59" spans="2:18" ht="15" customHeight="1">
      <c r="B59" s="393"/>
      <c r="C59" s="239" t="s">
        <v>709</v>
      </c>
      <c r="D59" s="243">
        <f t="shared" si="1"/>
        <v>42916</v>
      </c>
      <c r="E59" s="234">
        <v>35</v>
      </c>
      <c r="F59" s="234">
        <v>50</v>
      </c>
      <c r="G59" s="234">
        <v>39</v>
      </c>
      <c r="H59" s="234">
        <v>17</v>
      </c>
      <c r="I59" s="234">
        <v>47</v>
      </c>
      <c r="J59" s="235">
        <v>6</v>
      </c>
      <c r="K59" s="236">
        <v>8</v>
      </c>
      <c r="L59" s="300" t="s">
        <v>795</v>
      </c>
      <c r="N59" s="159"/>
      <c r="O59" s="160"/>
      <c r="P59" s="76"/>
      <c r="Q59" s="76"/>
      <c r="R59" s="76"/>
    </row>
    <row r="60" spans="2:18" ht="15" customHeight="1">
      <c r="B60" s="388">
        <f>+B58+1</f>
        <v>27</v>
      </c>
      <c r="C60" s="238" t="s">
        <v>710</v>
      </c>
      <c r="D60" s="226">
        <f t="shared" si="1"/>
        <v>42920</v>
      </c>
      <c r="E60" s="222">
        <v>22</v>
      </c>
      <c r="F60" s="222">
        <v>25</v>
      </c>
      <c r="G60" s="222">
        <v>10</v>
      </c>
      <c r="H60" s="222">
        <v>37</v>
      </c>
      <c r="I60" s="222">
        <v>49</v>
      </c>
      <c r="J60" s="223">
        <v>8</v>
      </c>
      <c r="K60" s="224">
        <v>5</v>
      </c>
      <c r="L60" s="255"/>
      <c r="M60" s="43"/>
      <c r="N60" s="159"/>
      <c r="O60" s="160"/>
      <c r="P60" s="76"/>
      <c r="Q60" s="76"/>
      <c r="R60" s="76"/>
    </row>
    <row r="61" spans="2:18" ht="15" customHeight="1">
      <c r="B61" s="387"/>
      <c r="C61" s="239" t="s">
        <v>711</v>
      </c>
      <c r="D61" s="233">
        <f t="shared" si="1"/>
        <v>42923</v>
      </c>
      <c r="E61" s="234">
        <v>45</v>
      </c>
      <c r="F61" s="234">
        <v>37</v>
      </c>
      <c r="G61" s="234">
        <v>20</v>
      </c>
      <c r="H61" s="234">
        <v>35</v>
      </c>
      <c r="I61" s="234">
        <v>11</v>
      </c>
      <c r="J61" s="235">
        <v>3</v>
      </c>
      <c r="K61" s="236">
        <v>6</v>
      </c>
      <c r="L61" s="300" t="s">
        <v>796</v>
      </c>
      <c r="N61" s="159"/>
      <c r="O61" s="160"/>
      <c r="P61" s="76"/>
      <c r="Q61" s="76"/>
      <c r="R61" s="76"/>
    </row>
    <row r="62" spans="2:18" ht="15" customHeight="1">
      <c r="B62" s="388">
        <f>+B60+1</f>
        <v>28</v>
      </c>
      <c r="C62" s="238" t="s">
        <v>712</v>
      </c>
      <c r="D62" s="226">
        <f t="shared" si="1"/>
        <v>42927</v>
      </c>
      <c r="E62" s="222">
        <v>50</v>
      </c>
      <c r="F62" s="222">
        <v>26</v>
      </c>
      <c r="G62" s="222">
        <v>42</v>
      </c>
      <c r="H62" s="222">
        <v>22</v>
      </c>
      <c r="I62" s="222">
        <v>14</v>
      </c>
      <c r="J62" s="223">
        <v>8</v>
      </c>
      <c r="K62" s="224">
        <v>10</v>
      </c>
      <c r="L62" s="255"/>
      <c r="N62" s="159"/>
      <c r="O62" s="160"/>
      <c r="P62" s="76"/>
      <c r="Q62" s="76"/>
      <c r="R62" s="76"/>
    </row>
    <row r="63" spans="2:18" ht="15" customHeight="1">
      <c r="B63" s="387"/>
      <c r="C63" s="239" t="s">
        <v>713</v>
      </c>
      <c r="D63" s="233">
        <f t="shared" si="1"/>
        <v>42930</v>
      </c>
      <c r="E63" s="234">
        <v>21</v>
      </c>
      <c r="F63" s="234">
        <v>14</v>
      </c>
      <c r="G63" s="234">
        <v>20</v>
      </c>
      <c r="H63" s="234">
        <v>47</v>
      </c>
      <c r="I63" s="234">
        <v>11</v>
      </c>
      <c r="J63" s="235">
        <v>10</v>
      </c>
      <c r="K63" s="236">
        <v>7</v>
      </c>
      <c r="L63" s="300" t="s">
        <v>797</v>
      </c>
      <c r="M63" s="43"/>
      <c r="N63" s="159"/>
      <c r="O63" s="160"/>
      <c r="P63" s="76"/>
      <c r="Q63" s="76"/>
      <c r="R63" s="76"/>
    </row>
    <row r="64" spans="2:18" ht="15" customHeight="1">
      <c r="B64" s="388">
        <f>+B62+1</f>
        <v>29</v>
      </c>
      <c r="C64" s="238" t="s">
        <v>714</v>
      </c>
      <c r="D64" s="226">
        <f t="shared" si="1"/>
        <v>42934</v>
      </c>
      <c r="E64" s="222">
        <v>41</v>
      </c>
      <c r="F64" s="222">
        <v>27</v>
      </c>
      <c r="G64" s="222">
        <v>1</v>
      </c>
      <c r="H64" s="222">
        <v>45</v>
      </c>
      <c r="I64" s="222">
        <v>25</v>
      </c>
      <c r="J64" s="223">
        <v>7</v>
      </c>
      <c r="K64" s="224">
        <v>5</v>
      </c>
      <c r="L64" s="255"/>
      <c r="N64" s="159"/>
      <c r="O64" s="160"/>
      <c r="P64" s="76"/>
      <c r="Q64" s="76"/>
      <c r="R64" s="76"/>
    </row>
    <row r="65" spans="2:18" ht="15" customHeight="1">
      <c r="B65" s="387"/>
      <c r="C65" s="239" t="s">
        <v>715</v>
      </c>
      <c r="D65" s="233">
        <f t="shared" si="1"/>
        <v>42937</v>
      </c>
      <c r="E65" s="222">
        <v>8</v>
      </c>
      <c r="F65" s="222">
        <v>1</v>
      </c>
      <c r="G65" s="222">
        <v>26</v>
      </c>
      <c r="H65" s="222">
        <v>49</v>
      </c>
      <c r="I65" s="222">
        <v>9</v>
      </c>
      <c r="J65" s="223">
        <v>9</v>
      </c>
      <c r="K65" s="224">
        <v>5</v>
      </c>
      <c r="L65" s="300" t="s">
        <v>798</v>
      </c>
      <c r="N65" s="159"/>
      <c r="O65" s="160"/>
      <c r="P65" s="76"/>
      <c r="Q65" s="76"/>
      <c r="R65" s="76"/>
    </row>
    <row r="66" spans="2:18" ht="15" customHeight="1">
      <c r="B66" s="388">
        <f>+B64+1</f>
        <v>30</v>
      </c>
      <c r="C66" s="238" t="s">
        <v>716</v>
      </c>
      <c r="D66" s="226">
        <f t="shared" si="1"/>
        <v>42941</v>
      </c>
      <c r="E66" s="245">
        <v>14</v>
      </c>
      <c r="F66" s="229">
        <v>44</v>
      </c>
      <c r="G66" s="229">
        <v>43</v>
      </c>
      <c r="H66" s="229">
        <v>48</v>
      </c>
      <c r="I66" s="229">
        <v>12</v>
      </c>
      <c r="J66" s="246">
        <v>11</v>
      </c>
      <c r="K66" s="231">
        <v>2</v>
      </c>
      <c r="L66" s="255"/>
      <c r="N66" s="159"/>
      <c r="O66" s="160"/>
      <c r="P66" s="76"/>
      <c r="Q66" s="76"/>
      <c r="R66" s="76"/>
    </row>
    <row r="67" spans="2:18" ht="15" customHeight="1">
      <c r="B67" s="389"/>
      <c r="C67" s="239" t="s">
        <v>717</v>
      </c>
      <c r="D67" s="233">
        <f t="shared" si="1"/>
        <v>42944</v>
      </c>
      <c r="E67" s="234">
        <v>41</v>
      </c>
      <c r="F67" s="234">
        <v>9</v>
      </c>
      <c r="G67" s="234">
        <v>31</v>
      </c>
      <c r="H67" s="234">
        <v>5</v>
      </c>
      <c r="I67" s="234">
        <v>29</v>
      </c>
      <c r="J67" s="235">
        <v>4</v>
      </c>
      <c r="K67" s="236">
        <v>2</v>
      </c>
      <c r="L67" s="300" t="s">
        <v>799</v>
      </c>
      <c r="N67" s="159"/>
      <c r="O67" s="160"/>
      <c r="P67" s="76"/>
      <c r="Q67" s="76"/>
      <c r="R67" s="76"/>
    </row>
    <row r="68" spans="2:18" ht="15" customHeight="1">
      <c r="B68" s="384">
        <f>+B66+1</f>
        <v>31</v>
      </c>
      <c r="C68" s="238" t="s">
        <v>718</v>
      </c>
      <c r="D68" s="226">
        <f t="shared" si="1"/>
        <v>42948</v>
      </c>
      <c r="E68" s="222">
        <v>29</v>
      </c>
      <c r="F68" s="222">
        <v>24</v>
      </c>
      <c r="G68" s="222">
        <v>21</v>
      </c>
      <c r="H68" s="222">
        <v>30</v>
      </c>
      <c r="I68" s="222">
        <v>14</v>
      </c>
      <c r="J68" s="223">
        <v>10</v>
      </c>
      <c r="K68" s="224">
        <v>8</v>
      </c>
      <c r="L68" s="255"/>
      <c r="N68" s="159"/>
      <c r="O68" s="160"/>
      <c r="P68" s="76"/>
      <c r="Q68" s="76"/>
      <c r="R68" s="76"/>
    </row>
    <row r="69" spans="2:18" ht="15" customHeight="1">
      <c r="B69" s="385"/>
      <c r="C69" s="239" t="s">
        <v>719</v>
      </c>
      <c r="D69" s="233">
        <f t="shared" si="1"/>
        <v>42951</v>
      </c>
      <c r="E69" s="234">
        <v>29</v>
      </c>
      <c r="F69" s="234">
        <v>30</v>
      </c>
      <c r="G69" s="234">
        <v>41</v>
      </c>
      <c r="H69" s="234">
        <v>40</v>
      </c>
      <c r="I69" s="234">
        <v>36</v>
      </c>
      <c r="J69" s="235">
        <v>9</v>
      </c>
      <c r="K69" s="236">
        <v>2</v>
      </c>
      <c r="L69" s="300" t="s">
        <v>800</v>
      </c>
      <c r="N69" s="159"/>
      <c r="O69" s="160"/>
      <c r="P69" s="76"/>
      <c r="Q69" s="76"/>
      <c r="R69" s="76"/>
    </row>
    <row r="70" spans="2:18" ht="15" customHeight="1">
      <c r="B70" s="384">
        <f>+B68+1</f>
        <v>32</v>
      </c>
      <c r="C70" s="238" t="s">
        <v>720</v>
      </c>
      <c r="D70" s="226">
        <f t="shared" si="1"/>
        <v>42955</v>
      </c>
      <c r="E70" s="222">
        <v>26</v>
      </c>
      <c r="F70" s="222">
        <v>15</v>
      </c>
      <c r="G70" s="222">
        <v>40</v>
      </c>
      <c r="H70" s="222">
        <v>25</v>
      </c>
      <c r="I70" s="222">
        <v>41</v>
      </c>
      <c r="J70" s="223">
        <v>4</v>
      </c>
      <c r="K70" s="224">
        <v>5</v>
      </c>
      <c r="L70" s="255"/>
      <c r="N70" s="159"/>
      <c r="O70" s="160"/>
      <c r="P70" s="76"/>
      <c r="Q70" s="76"/>
      <c r="R70" s="76"/>
    </row>
    <row r="71" spans="2:18" ht="15" customHeight="1">
      <c r="B71" s="385"/>
      <c r="C71" s="239" t="s">
        <v>721</v>
      </c>
      <c r="D71" s="233">
        <f t="shared" si="1"/>
        <v>42958</v>
      </c>
      <c r="E71" s="234">
        <v>39</v>
      </c>
      <c r="F71" s="234">
        <v>48</v>
      </c>
      <c r="G71" s="234">
        <v>28</v>
      </c>
      <c r="H71" s="234">
        <v>46</v>
      </c>
      <c r="I71" s="234">
        <v>18</v>
      </c>
      <c r="J71" s="235">
        <v>12</v>
      </c>
      <c r="K71" s="236">
        <v>5</v>
      </c>
      <c r="L71" s="300" t="s">
        <v>801</v>
      </c>
      <c r="N71" s="159"/>
      <c r="O71" s="160"/>
      <c r="P71" s="76"/>
      <c r="Q71" s="76"/>
      <c r="R71" s="76"/>
    </row>
    <row r="72" spans="2:18" ht="15" customHeight="1">
      <c r="B72" s="384">
        <f>+B70+1</f>
        <v>33</v>
      </c>
      <c r="C72" s="238" t="s">
        <v>722</v>
      </c>
      <c r="D72" s="226">
        <f t="shared" si="1"/>
        <v>42962</v>
      </c>
      <c r="E72" s="222">
        <v>14</v>
      </c>
      <c r="F72" s="222">
        <v>30</v>
      </c>
      <c r="G72" s="222">
        <v>46</v>
      </c>
      <c r="H72" s="222">
        <v>10</v>
      </c>
      <c r="I72" s="222">
        <v>35</v>
      </c>
      <c r="J72" s="223">
        <v>4</v>
      </c>
      <c r="K72" s="224">
        <v>10</v>
      </c>
      <c r="L72" s="255"/>
      <c r="N72" s="159"/>
      <c r="O72" s="160"/>
      <c r="P72" s="76"/>
      <c r="Q72" s="76"/>
      <c r="R72" s="76"/>
    </row>
    <row r="73" spans="2:18" ht="15" customHeight="1">
      <c r="B73" s="385"/>
      <c r="C73" s="239" t="s">
        <v>723</v>
      </c>
      <c r="D73" s="233">
        <f t="shared" si="1"/>
        <v>42965</v>
      </c>
      <c r="E73" s="234">
        <v>39</v>
      </c>
      <c r="F73" s="234">
        <v>42</v>
      </c>
      <c r="G73" s="234">
        <v>24</v>
      </c>
      <c r="H73" s="234">
        <v>45</v>
      </c>
      <c r="I73" s="234">
        <v>2</v>
      </c>
      <c r="J73" s="235">
        <v>2</v>
      </c>
      <c r="K73" s="236">
        <v>8</v>
      </c>
      <c r="L73" s="300" t="s">
        <v>802</v>
      </c>
      <c r="N73" s="159"/>
      <c r="O73" s="160"/>
      <c r="P73" s="76"/>
      <c r="Q73" s="76"/>
      <c r="R73" s="76"/>
    </row>
    <row r="74" spans="2:18" ht="15" customHeight="1">
      <c r="B74" s="384">
        <f>+B72+1</f>
        <v>34</v>
      </c>
      <c r="C74" s="238" t="s">
        <v>724</v>
      </c>
      <c r="D74" s="226">
        <f t="shared" si="1"/>
        <v>42969</v>
      </c>
      <c r="E74" s="222">
        <v>10</v>
      </c>
      <c r="F74" s="222">
        <v>12</v>
      </c>
      <c r="G74" s="222">
        <v>17</v>
      </c>
      <c r="H74" s="222">
        <v>3</v>
      </c>
      <c r="I74" s="222">
        <v>27</v>
      </c>
      <c r="J74" s="223">
        <v>3</v>
      </c>
      <c r="K74" s="224">
        <v>5</v>
      </c>
      <c r="L74" s="255"/>
      <c r="N74" s="159"/>
      <c r="O74" s="160"/>
      <c r="P74" s="76"/>
      <c r="Q74" s="76"/>
      <c r="R74" s="76"/>
    </row>
    <row r="75" spans="2:18" ht="15" customHeight="1">
      <c r="B75" s="385"/>
      <c r="C75" s="239" t="s">
        <v>725</v>
      </c>
      <c r="D75" s="233">
        <f t="shared" si="1"/>
        <v>42972</v>
      </c>
      <c r="E75" s="234">
        <v>15</v>
      </c>
      <c r="F75" s="234">
        <v>7</v>
      </c>
      <c r="G75" s="234">
        <v>1</v>
      </c>
      <c r="H75" s="234">
        <v>47</v>
      </c>
      <c r="I75" s="234">
        <v>5</v>
      </c>
      <c r="J75" s="235">
        <v>9</v>
      </c>
      <c r="K75" s="236">
        <v>12</v>
      </c>
      <c r="L75" s="300" t="s">
        <v>803</v>
      </c>
      <c r="N75" s="159"/>
      <c r="O75" s="160"/>
      <c r="P75" s="76"/>
      <c r="Q75" s="76"/>
      <c r="R75" s="76"/>
    </row>
    <row r="76" spans="2:12" ht="15" customHeight="1">
      <c r="B76" s="384">
        <f>+B74+1</f>
        <v>35</v>
      </c>
      <c r="C76" s="238" t="s">
        <v>726</v>
      </c>
      <c r="D76" s="226">
        <f t="shared" si="1"/>
        <v>42976</v>
      </c>
      <c r="E76" s="222">
        <v>4</v>
      </c>
      <c r="F76" s="222">
        <v>12</v>
      </c>
      <c r="G76" s="222">
        <v>32</v>
      </c>
      <c r="H76" s="222">
        <v>15</v>
      </c>
      <c r="I76" s="222">
        <v>38</v>
      </c>
      <c r="J76" s="223">
        <v>1</v>
      </c>
      <c r="K76" s="224">
        <v>5</v>
      </c>
      <c r="L76" s="255"/>
    </row>
    <row r="77" spans="2:12" ht="15" customHeight="1">
      <c r="B77" s="385"/>
      <c r="C77" s="239" t="s">
        <v>727</v>
      </c>
      <c r="D77" s="247">
        <f t="shared" si="1"/>
        <v>42979</v>
      </c>
      <c r="E77" s="234">
        <v>8</v>
      </c>
      <c r="F77" s="234">
        <v>7</v>
      </c>
      <c r="G77" s="234">
        <v>3</v>
      </c>
      <c r="H77" s="234">
        <v>14</v>
      </c>
      <c r="I77" s="234">
        <v>49</v>
      </c>
      <c r="J77" s="235">
        <v>5</v>
      </c>
      <c r="K77" s="236">
        <v>8</v>
      </c>
      <c r="L77" s="300" t="s">
        <v>804</v>
      </c>
    </row>
    <row r="78" spans="2:12" ht="15" customHeight="1">
      <c r="B78" s="384">
        <f>+B76+1</f>
        <v>36</v>
      </c>
      <c r="C78" s="238" t="s">
        <v>728</v>
      </c>
      <c r="D78" s="226">
        <f aca="true" t="shared" si="2" ref="D78:D111">+D76+7</f>
        <v>42983</v>
      </c>
      <c r="E78" s="222">
        <v>28</v>
      </c>
      <c r="F78" s="222">
        <v>18</v>
      </c>
      <c r="G78" s="222">
        <v>29</v>
      </c>
      <c r="H78" s="222">
        <v>6</v>
      </c>
      <c r="I78" s="222">
        <v>9</v>
      </c>
      <c r="J78" s="223">
        <v>9</v>
      </c>
      <c r="K78" s="224">
        <v>1</v>
      </c>
      <c r="L78" s="255"/>
    </row>
    <row r="79" spans="2:12" ht="15" customHeight="1">
      <c r="B79" s="385"/>
      <c r="C79" s="239" t="s">
        <v>729</v>
      </c>
      <c r="D79" s="233">
        <f t="shared" si="2"/>
        <v>42986</v>
      </c>
      <c r="E79" s="234">
        <v>42</v>
      </c>
      <c r="F79" s="234">
        <v>47</v>
      </c>
      <c r="G79" s="234">
        <v>24</v>
      </c>
      <c r="H79" s="234">
        <v>49</v>
      </c>
      <c r="I79" s="234">
        <v>9</v>
      </c>
      <c r="J79" s="235">
        <v>1</v>
      </c>
      <c r="K79" s="236">
        <v>5</v>
      </c>
      <c r="L79" s="300" t="s">
        <v>805</v>
      </c>
    </row>
    <row r="80" spans="2:12" ht="15" customHeight="1">
      <c r="B80" s="384">
        <f>+B78+1</f>
        <v>37</v>
      </c>
      <c r="C80" s="238" t="s">
        <v>730</v>
      </c>
      <c r="D80" s="226">
        <f t="shared" si="2"/>
        <v>42990</v>
      </c>
      <c r="E80" s="222">
        <v>35</v>
      </c>
      <c r="F80" s="222">
        <v>17</v>
      </c>
      <c r="G80" s="222">
        <v>29</v>
      </c>
      <c r="H80" s="222">
        <v>10</v>
      </c>
      <c r="I80" s="222">
        <v>27</v>
      </c>
      <c r="J80" s="223">
        <v>4</v>
      </c>
      <c r="K80" s="224">
        <v>11</v>
      </c>
      <c r="L80" s="255"/>
    </row>
    <row r="81" spans="2:12" ht="13.5">
      <c r="B81" s="385"/>
      <c r="C81" s="239" t="s">
        <v>731</v>
      </c>
      <c r="D81" s="233">
        <f t="shared" si="2"/>
        <v>42993</v>
      </c>
      <c r="E81" s="234">
        <v>44</v>
      </c>
      <c r="F81" s="234">
        <v>49</v>
      </c>
      <c r="G81" s="234">
        <v>13</v>
      </c>
      <c r="H81" s="234">
        <v>18</v>
      </c>
      <c r="I81" s="234">
        <v>37</v>
      </c>
      <c r="J81" s="235">
        <v>9</v>
      </c>
      <c r="K81" s="236">
        <v>12</v>
      </c>
      <c r="L81" s="300" t="s">
        <v>806</v>
      </c>
    </row>
    <row r="82" spans="2:12" ht="13.5">
      <c r="B82" s="384">
        <f>+B80+1</f>
        <v>38</v>
      </c>
      <c r="C82" s="238" t="s">
        <v>732</v>
      </c>
      <c r="D82" s="226">
        <f t="shared" si="2"/>
        <v>42997</v>
      </c>
      <c r="E82" s="222">
        <v>45</v>
      </c>
      <c r="F82" s="222">
        <v>21</v>
      </c>
      <c r="G82" s="222">
        <v>1</v>
      </c>
      <c r="H82" s="222">
        <v>8</v>
      </c>
      <c r="I82" s="222">
        <v>30</v>
      </c>
      <c r="J82" s="223">
        <v>3</v>
      </c>
      <c r="K82" s="224">
        <v>2</v>
      </c>
      <c r="L82" s="255"/>
    </row>
    <row r="83" spans="2:12" ht="13.5">
      <c r="B83" s="385"/>
      <c r="C83" s="239" t="s">
        <v>733</v>
      </c>
      <c r="D83" s="233">
        <f t="shared" si="2"/>
        <v>43000</v>
      </c>
      <c r="E83" s="234">
        <v>6</v>
      </c>
      <c r="F83" s="234">
        <v>31</v>
      </c>
      <c r="G83" s="234">
        <v>39</v>
      </c>
      <c r="H83" s="234">
        <v>42</v>
      </c>
      <c r="I83" s="234">
        <v>11</v>
      </c>
      <c r="J83" s="235">
        <v>3</v>
      </c>
      <c r="K83" s="236">
        <v>1</v>
      </c>
      <c r="L83" s="300" t="s">
        <v>807</v>
      </c>
    </row>
    <row r="84" spans="2:12" ht="13.5">
      <c r="B84" s="384">
        <f>+B82+1</f>
        <v>39</v>
      </c>
      <c r="C84" s="238" t="s">
        <v>734</v>
      </c>
      <c r="D84" s="226">
        <f t="shared" si="2"/>
        <v>43004</v>
      </c>
      <c r="E84" s="222">
        <v>40</v>
      </c>
      <c r="F84" s="222">
        <v>29</v>
      </c>
      <c r="G84" s="222">
        <v>1</v>
      </c>
      <c r="H84" s="222">
        <v>48</v>
      </c>
      <c r="I84" s="222">
        <v>41</v>
      </c>
      <c r="J84" s="223">
        <v>12</v>
      </c>
      <c r="K84" s="224">
        <v>6</v>
      </c>
      <c r="L84" s="255"/>
    </row>
    <row r="85" spans="2:12" ht="13.5">
      <c r="B85" s="385"/>
      <c r="C85" s="239" t="s">
        <v>735</v>
      </c>
      <c r="D85" s="233">
        <f t="shared" si="2"/>
        <v>43007</v>
      </c>
      <c r="E85" s="234">
        <v>18</v>
      </c>
      <c r="F85" s="234">
        <v>32</v>
      </c>
      <c r="G85" s="234">
        <v>7</v>
      </c>
      <c r="H85" s="234">
        <v>48</v>
      </c>
      <c r="I85" s="234">
        <v>19</v>
      </c>
      <c r="J85" s="235">
        <v>3</v>
      </c>
      <c r="K85" s="236">
        <v>7</v>
      </c>
      <c r="L85" s="300" t="s">
        <v>808</v>
      </c>
    </row>
    <row r="86" spans="2:12" ht="13.5">
      <c r="B86" s="384">
        <f>+B84+1</f>
        <v>40</v>
      </c>
      <c r="C86" s="238" t="s">
        <v>736</v>
      </c>
      <c r="D86" s="226">
        <f t="shared" si="2"/>
        <v>43011</v>
      </c>
      <c r="E86" s="222">
        <v>32</v>
      </c>
      <c r="F86" s="222">
        <v>6</v>
      </c>
      <c r="G86" s="222">
        <v>50</v>
      </c>
      <c r="H86" s="222">
        <v>24</v>
      </c>
      <c r="I86" s="222">
        <v>48</v>
      </c>
      <c r="J86" s="223">
        <v>1</v>
      </c>
      <c r="K86" s="224">
        <v>5</v>
      </c>
      <c r="L86" s="255"/>
    </row>
    <row r="87" spans="2:12" ht="13.5">
      <c r="B87" s="385"/>
      <c r="C87" s="239" t="s">
        <v>737</v>
      </c>
      <c r="D87" s="233">
        <f t="shared" si="2"/>
        <v>43014</v>
      </c>
      <c r="E87" s="234">
        <v>15</v>
      </c>
      <c r="F87" s="234">
        <v>1</v>
      </c>
      <c r="G87" s="234">
        <v>9</v>
      </c>
      <c r="H87" s="234">
        <v>25</v>
      </c>
      <c r="I87" s="234">
        <v>19</v>
      </c>
      <c r="J87" s="235">
        <v>1</v>
      </c>
      <c r="K87" s="236">
        <v>7</v>
      </c>
      <c r="L87" s="300" t="s">
        <v>809</v>
      </c>
    </row>
    <row r="88" spans="2:12" ht="13.5">
      <c r="B88" s="384">
        <f>+B86+1</f>
        <v>41</v>
      </c>
      <c r="C88" s="238" t="s">
        <v>738</v>
      </c>
      <c r="D88" s="226">
        <f t="shared" si="2"/>
        <v>43018</v>
      </c>
      <c r="E88" s="222">
        <v>36</v>
      </c>
      <c r="F88" s="222">
        <v>4</v>
      </c>
      <c r="G88" s="222">
        <v>37</v>
      </c>
      <c r="H88" s="222">
        <v>21</v>
      </c>
      <c r="I88" s="222">
        <v>34</v>
      </c>
      <c r="J88" s="223">
        <v>6</v>
      </c>
      <c r="K88" s="224">
        <v>3</v>
      </c>
      <c r="L88" s="255"/>
    </row>
    <row r="89" spans="2:12" ht="13.5">
      <c r="B89" s="385"/>
      <c r="C89" s="239" t="s">
        <v>739</v>
      </c>
      <c r="D89" s="233">
        <f t="shared" si="2"/>
        <v>43021</v>
      </c>
      <c r="E89" s="234">
        <v>23</v>
      </c>
      <c r="F89" s="234">
        <v>37</v>
      </c>
      <c r="G89" s="234">
        <v>50</v>
      </c>
      <c r="H89" s="234">
        <v>29</v>
      </c>
      <c r="I89" s="234">
        <v>45</v>
      </c>
      <c r="J89" s="235">
        <v>5</v>
      </c>
      <c r="K89" s="236">
        <v>11</v>
      </c>
      <c r="L89" s="300" t="s">
        <v>810</v>
      </c>
    </row>
    <row r="90" spans="2:12" ht="13.5">
      <c r="B90" s="384">
        <f>+B88+1</f>
        <v>42</v>
      </c>
      <c r="C90" s="238" t="s">
        <v>740</v>
      </c>
      <c r="D90" s="226">
        <f t="shared" si="2"/>
        <v>43025</v>
      </c>
      <c r="E90" s="222">
        <v>19</v>
      </c>
      <c r="F90" s="222">
        <v>26</v>
      </c>
      <c r="G90" s="222">
        <v>17</v>
      </c>
      <c r="H90" s="222">
        <v>13</v>
      </c>
      <c r="I90" s="222">
        <v>36</v>
      </c>
      <c r="J90" s="223">
        <v>2</v>
      </c>
      <c r="K90" s="224">
        <v>3</v>
      </c>
      <c r="L90" s="255"/>
    </row>
    <row r="91" spans="2:12" ht="13.5">
      <c r="B91" s="385"/>
      <c r="C91" s="239" t="s">
        <v>741</v>
      </c>
      <c r="D91" s="233">
        <f t="shared" si="2"/>
        <v>43028</v>
      </c>
      <c r="E91" s="234">
        <v>4</v>
      </c>
      <c r="F91" s="234">
        <v>27</v>
      </c>
      <c r="G91" s="234">
        <v>23</v>
      </c>
      <c r="H91" s="234">
        <v>30</v>
      </c>
      <c r="I91" s="234">
        <v>17</v>
      </c>
      <c r="J91" s="235">
        <v>3</v>
      </c>
      <c r="K91" s="236">
        <v>8</v>
      </c>
      <c r="L91" s="300" t="s">
        <v>916</v>
      </c>
    </row>
    <row r="92" spans="2:12" ht="13.5">
      <c r="B92" s="384">
        <f>+B90+1</f>
        <v>43</v>
      </c>
      <c r="C92" s="238" t="s">
        <v>742</v>
      </c>
      <c r="D92" s="226">
        <f t="shared" si="2"/>
        <v>43032</v>
      </c>
      <c r="E92" s="222">
        <v>27</v>
      </c>
      <c r="F92" s="222">
        <v>9</v>
      </c>
      <c r="G92" s="222">
        <v>33</v>
      </c>
      <c r="H92" s="222">
        <v>13</v>
      </c>
      <c r="I92" s="222">
        <v>11</v>
      </c>
      <c r="J92" s="223">
        <v>10</v>
      </c>
      <c r="K92" s="224">
        <v>7</v>
      </c>
      <c r="L92" s="255"/>
    </row>
    <row r="93" spans="2:12" ht="13.5">
      <c r="B93" s="385"/>
      <c r="C93" s="239" t="s">
        <v>743</v>
      </c>
      <c r="D93" s="233">
        <f t="shared" si="2"/>
        <v>43035</v>
      </c>
      <c r="E93" s="234">
        <v>39</v>
      </c>
      <c r="F93" s="234">
        <v>23</v>
      </c>
      <c r="G93" s="234">
        <v>16</v>
      </c>
      <c r="H93" s="234">
        <v>32</v>
      </c>
      <c r="I93" s="234">
        <v>3</v>
      </c>
      <c r="J93" s="235">
        <v>1</v>
      </c>
      <c r="K93" s="236">
        <v>4</v>
      </c>
      <c r="L93" s="300" t="s">
        <v>917</v>
      </c>
    </row>
    <row r="94" spans="2:12" ht="13.5">
      <c r="B94" s="384">
        <f>+B92+1</f>
        <v>44</v>
      </c>
      <c r="C94" s="238" t="s">
        <v>744</v>
      </c>
      <c r="D94" s="226">
        <f t="shared" si="2"/>
        <v>43039</v>
      </c>
      <c r="E94" s="222">
        <v>46</v>
      </c>
      <c r="F94" s="222">
        <v>12</v>
      </c>
      <c r="G94" s="222">
        <v>43</v>
      </c>
      <c r="H94" s="222">
        <v>36</v>
      </c>
      <c r="I94" s="222">
        <v>1</v>
      </c>
      <c r="J94" s="223">
        <v>3</v>
      </c>
      <c r="K94" s="224">
        <v>5</v>
      </c>
      <c r="L94" s="255"/>
    </row>
    <row r="95" spans="2:12" ht="13.5">
      <c r="B95" s="385"/>
      <c r="C95" s="239" t="s">
        <v>745</v>
      </c>
      <c r="D95" s="233">
        <f t="shared" si="2"/>
        <v>43042</v>
      </c>
      <c r="E95" s="234">
        <v>41</v>
      </c>
      <c r="F95" s="234">
        <v>5</v>
      </c>
      <c r="G95" s="234">
        <v>33</v>
      </c>
      <c r="H95" s="234">
        <v>17</v>
      </c>
      <c r="I95" s="234">
        <v>12</v>
      </c>
      <c r="J95" s="235">
        <v>4</v>
      </c>
      <c r="K95" s="236">
        <v>9</v>
      </c>
      <c r="L95" s="300" t="s">
        <v>918</v>
      </c>
    </row>
    <row r="96" spans="2:12" ht="13.5">
      <c r="B96" s="384">
        <f>+B94+1</f>
        <v>45</v>
      </c>
      <c r="C96" s="238" t="s">
        <v>746</v>
      </c>
      <c r="D96" s="226">
        <f t="shared" si="2"/>
        <v>43046</v>
      </c>
      <c r="E96" s="222">
        <v>37</v>
      </c>
      <c r="F96" s="222">
        <v>19</v>
      </c>
      <c r="G96" s="222">
        <v>41</v>
      </c>
      <c r="H96" s="222">
        <v>20</v>
      </c>
      <c r="I96" s="222">
        <v>7</v>
      </c>
      <c r="J96" s="223">
        <v>12</v>
      </c>
      <c r="K96" s="224">
        <v>2</v>
      </c>
      <c r="L96" s="255"/>
    </row>
    <row r="97" spans="2:12" ht="13.5">
      <c r="B97" s="385"/>
      <c r="C97" s="239" t="s">
        <v>747</v>
      </c>
      <c r="D97" s="233">
        <f t="shared" si="2"/>
        <v>43049</v>
      </c>
      <c r="E97" s="234">
        <v>37</v>
      </c>
      <c r="F97" s="234">
        <v>36</v>
      </c>
      <c r="G97" s="234">
        <v>29</v>
      </c>
      <c r="H97" s="234">
        <v>22</v>
      </c>
      <c r="I97" s="234">
        <v>13</v>
      </c>
      <c r="J97" s="235">
        <v>1</v>
      </c>
      <c r="K97" s="236">
        <v>9</v>
      </c>
      <c r="L97" s="300" t="s">
        <v>919</v>
      </c>
    </row>
    <row r="98" spans="2:12" ht="13.5">
      <c r="B98" s="384">
        <f>+B96+1</f>
        <v>46</v>
      </c>
      <c r="C98" s="238" t="s">
        <v>748</v>
      </c>
      <c r="D98" s="226">
        <f t="shared" si="2"/>
        <v>43053</v>
      </c>
      <c r="E98" s="222">
        <v>16</v>
      </c>
      <c r="F98" s="222">
        <v>40</v>
      </c>
      <c r="G98" s="222">
        <v>39</v>
      </c>
      <c r="H98" s="222">
        <v>41</v>
      </c>
      <c r="I98" s="222">
        <v>14</v>
      </c>
      <c r="J98" s="223">
        <v>8</v>
      </c>
      <c r="K98" s="224">
        <v>10</v>
      </c>
      <c r="L98" s="255"/>
    </row>
    <row r="99" spans="2:12" ht="13.5">
      <c r="B99" s="385"/>
      <c r="C99" s="239" t="s">
        <v>749</v>
      </c>
      <c r="D99" s="233">
        <f t="shared" si="2"/>
        <v>43056</v>
      </c>
      <c r="E99" s="234">
        <v>35</v>
      </c>
      <c r="F99" s="234">
        <v>36</v>
      </c>
      <c r="G99" s="234">
        <v>26</v>
      </c>
      <c r="H99" s="234">
        <v>42</v>
      </c>
      <c r="I99" s="234">
        <v>20</v>
      </c>
      <c r="J99" s="235">
        <v>5</v>
      </c>
      <c r="K99" s="236">
        <v>12</v>
      </c>
      <c r="L99" s="300" t="s">
        <v>920</v>
      </c>
    </row>
    <row r="100" spans="2:12" ht="13.5">
      <c r="B100" s="384">
        <f>+B98+1</f>
        <v>47</v>
      </c>
      <c r="C100" s="238" t="s">
        <v>750</v>
      </c>
      <c r="D100" s="226">
        <f t="shared" si="2"/>
        <v>43060</v>
      </c>
      <c r="E100" s="222">
        <v>31</v>
      </c>
      <c r="F100" s="222">
        <v>28</v>
      </c>
      <c r="G100" s="222">
        <v>10</v>
      </c>
      <c r="H100" s="222">
        <v>2</v>
      </c>
      <c r="I100" s="222">
        <v>14</v>
      </c>
      <c r="J100" s="223">
        <v>7</v>
      </c>
      <c r="K100" s="224">
        <v>5</v>
      </c>
      <c r="L100" s="255"/>
    </row>
    <row r="101" spans="2:12" ht="13.5">
      <c r="B101" s="385"/>
      <c r="C101" s="239" t="s">
        <v>751</v>
      </c>
      <c r="D101" s="233">
        <f t="shared" si="2"/>
        <v>43063</v>
      </c>
      <c r="E101" s="234">
        <v>28</v>
      </c>
      <c r="F101" s="234">
        <v>24</v>
      </c>
      <c r="G101" s="234">
        <v>50</v>
      </c>
      <c r="H101" s="234">
        <v>19</v>
      </c>
      <c r="I101" s="234">
        <v>30</v>
      </c>
      <c r="J101" s="235">
        <v>10</v>
      </c>
      <c r="K101" s="236">
        <v>3</v>
      </c>
      <c r="L101" s="300" t="s">
        <v>921</v>
      </c>
    </row>
    <row r="102" spans="2:12" ht="13.5">
      <c r="B102" s="384">
        <f>+B100+1</f>
        <v>48</v>
      </c>
      <c r="C102" s="238" t="s">
        <v>752</v>
      </c>
      <c r="D102" s="226">
        <f t="shared" si="2"/>
        <v>43067</v>
      </c>
      <c r="E102" s="222">
        <v>42</v>
      </c>
      <c r="F102" s="222">
        <v>1</v>
      </c>
      <c r="G102" s="222">
        <v>12</v>
      </c>
      <c r="H102" s="222">
        <v>6</v>
      </c>
      <c r="I102" s="222">
        <v>18</v>
      </c>
      <c r="J102" s="223">
        <v>2</v>
      </c>
      <c r="K102" s="224">
        <v>7</v>
      </c>
      <c r="L102" s="255"/>
    </row>
    <row r="103" spans="2:12" ht="13.5">
      <c r="B103" s="385"/>
      <c r="C103" s="239" t="s">
        <v>753</v>
      </c>
      <c r="D103" s="233">
        <f t="shared" si="2"/>
        <v>43070</v>
      </c>
      <c r="E103" s="234">
        <v>5</v>
      </c>
      <c r="F103" s="234">
        <v>46</v>
      </c>
      <c r="G103" s="234">
        <v>29</v>
      </c>
      <c r="H103" s="234">
        <v>35</v>
      </c>
      <c r="I103" s="234">
        <v>24</v>
      </c>
      <c r="J103" s="235">
        <v>11</v>
      </c>
      <c r="K103" s="236">
        <v>12</v>
      </c>
      <c r="L103" s="300" t="s">
        <v>922</v>
      </c>
    </row>
    <row r="104" spans="2:12" ht="13.5">
      <c r="B104" s="384">
        <f>+B102+1</f>
        <v>49</v>
      </c>
      <c r="C104" s="238" t="s">
        <v>754</v>
      </c>
      <c r="D104" s="226">
        <f t="shared" si="2"/>
        <v>43074</v>
      </c>
      <c r="E104" s="222">
        <v>48</v>
      </c>
      <c r="F104" s="222">
        <v>11</v>
      </c>
      <c r="G104" s="222">
        <v>44</v>
      </c>
      <c r="H104" s="222">
        <v>43</v>
      </c>
      <c r="I104" s="222">
        <v>36</v>
      </c>
      <c r="J104" s="223">
        <v>2</v>
      </c>
      <c r="K104" s="224">
        <v>7</v>
      </c>
      <c r="L104" s="255"/>
    </row>
    <row r="105" spans="2:12" ht="13.5">
      <c r="B105" s="385"/>
      <c r="C105" s="239" t="s">
        <v>755</v>
      </c>
      <c r="D105" s="233">
        <f t="shared" si="2"/>
        <v>43077</v>
      </c>
      <c r="E105" s="234">
        <v>34</v>
      </c>
      <c r="F105" s="234">
        <v>32</v>
      </c>
      <c r="G105" s="234">
        <v>22</v>
      </c>
      <c r="H105" s="234">
        <v>30</v>
      </c>
      <c r="I105" s="234">
        <v>4</v>
      </c>
      <c r="J105" s="235">
        <v>4</v>
      </c>
      <c r="K105" s="236">
        <v>3</v>
      </c>
      <c r="L105" s="300" t="s">
        <v>923</v>
      </c>
    </row>
    <row r="106" spans="2:12" ht="13.5">
      <c r="B106" s="384">
        <f>+B104+1</f>
        <v>50</v>
      </c>
      <c r="C106" s="238" t="s">
        <v>756</v>
      </c>
      <c r="D106" s="226">
        <f t="shared" si="2"/>
        <v>43081</v>
      </c>
      <c r="E106" s="222">
        <v>39</v>
      </c>
      <c r="F106" s="222">
        <v>20</v>
      </c>
      <c r="G106" s="222">
        <v>37</v>
      </c>
      <c r="H106" s="222">
        <v>50</v>
      </c>
      <c r="I106" s="222">
        <v>44</v>
      </c>
      <c r="J106" s="223">
        <v>4</v>
      </c>
      <c r="K106" s="224">
        <v>8</v>
      </c>
      <c r="L106" s="255"/>
    </row>
    <row r="107" spans="2:12" ht="13.5">
      <c r="B107" s="385"/>
      <c r="C107" s="239" t="s">
        <v>757</v>
      </c>
      <c r="D107" s="233">
        <f t="shared" si="2"/>
        <v>43084</v>
      </c>
      <c r="E107" s="234">
        <v>25</v>
      </c>
      <c r="F107" s="234">
        <v>42</v>
      </c>
      <c r="G107" s="234">
        <v>30</v>
      </c>
      <c r="H107" s="234">
        <v>50</v>
      </c>
      <c r="I107" s="234">
        <v>31</v>
      </c>
      <c r="J107" s="235">
        <v>11</v>
      </c>
      <c r="K107" s="236">
        <v>2</v>
      </c>
      <c r="L107" s="300" t="s">
        <v>924</v>
      </c>
    </row>
    <row r="108" spans="2:12" ht="13.5">
      <c r="B108" s="384">
        <f>+B106+1</f>
        <v>51</v>
      </c>
      <c r="C108" s="238" t="s">
        <v>758</v>
      </c>
      <c r="D108" s="226">
        <f t="shared" si="2"/>
        <v>43088</v>
      </c>
      <c r="E108" s="222">
        <v>15</v>
      </c>
      <c r="F108" s="222">
        <v>38</v>
      </c>
      <c r="G108" s="222">
        <v>46</v>
      </c>
      <c r="H108" s="222">
        <v>8</v>
      </c>
      <c r="I108" s="222">
        <v>30</v>
      </c>
      <c r="J108" s="223">
        <v>4</v>
      </c>
      <c r="K108" s="224">
        <v>7</v>
      </c>
      <c r="L108" s="255"/>
    </row>
    <row r="109" spans="2:12" ht="13.5">
      <c r="B109" s="385"/>
      <c r="C109" s="239" t="s">
        <v>759</v>
      </c>
      <c r="D109" s="233">
        <f t="shared" si="2"/>
        <v>43091</v>
      </c>
      <c r="E109" s="234">
        <v>5</v>
      </c>
      <c r="F109" s="234">
        <v>30</v>
      </c>
      <c r="G109" s="234">
        <v>24</v>
      </c>
      <c r="H109" s="234">
        <v>31</v>
      </c>
      <c r="I109" s="234">
        <v>43</v>
      </c>
      <c r="J109" s="235">
        <v>3</v>
      </c>
      <c r="K109" s="236">
        <v>6</v>
      </c>
      <c r="L109" s="300" t="s">
        <v>925</v>
      </c>
    </row>
    <row r="110" spans="2:12" ht="13.5">
      <c r="B110" s="384">
        <f>+B108+1</f>
        <v>52</v>
      </c>
      <c r="C110" s="238" t="s">
        <v>760</v>
      </c>
      <c r="D110" s="226">
        <f t="shared" si="2"/>
        <v>43095</v>
      </c>
      <c r="E110" s="222">
        <v>30</v>
      </c>
      <c r="F110" s="222">
        <v>4</v>
      </c>
      <c r="G110" s="222">
        <v>17</v>
      </c>
      <c r="H110" s="222">
        <v>44</v>
      </c>
      <c r="I110" s="222">
        <v>43</v>
      </c>
      <c r="J110" s="223">
        <v>10</v>
      </c>
      <c r="K110" s="224">
        <v>2</v>
      </c>
      <c r="L110" s="254"/>
    </row>
    <row r="111" spans="2:12" ht="13.5">
      <c r="B111" s="391"/>
      <c r="C111" s="239" t="s">
        <v>761</v>
      </c>
      <c r="D111" s="226">
        <f t="shared" si="2"/>
        <v>43098</v>
      </c>
      <c r="E111" s="248">
        <v>4</v>
      </c>
      <c r="F111" s="222">
        <v>48</v>
      </c>
      <c r="G111" s="222">
        <v>8</v>
      </c>
      <c r="H111" s="222">
        <v>22</v>
      </c>
      <c r="I111" s="222">
        <v>23</v>
      </c>
      <c r="J111" s="223">
        <v>1</v>
      </c>
      <c r="K111" s="224">
        <v>12</v>
      </c>
      <c r="L111" s="301" t="s">
        <v>926</v>
      </c>
    </row>
    <row r="112" spans="2:12" ht="14.25">
      <c r="B112" s="394"/>
      <c r="C112" s="259"/>
      <c r="D112" s="260"/>
      <c r="E112" s="261"/>
      <c r="F112" s="261"/>
      <c r="G112" s="261"/>
      <c r="H112" s="261"/>
      <c r="I112" s="261"/>
      <c r="J112" s="262"/>
      <c r="K112" s="263"/>
      <c r="L112" s="257"/>
    </row>
    <row r="113" spans="2:12" ht="15" thickBot="1">
      <c r="B113" s="395"/>
      <c r="C113" s="264"/>
      <c r="D113" s="265"/>
      <c r="E113" s="266"/>
      <c r="F113" s="267"/>
      <c r="G113" s="267"/>
      <c r="H113" s="267"/>
      <c r="I113" s="267"/>
      <c r="J113" s="268"/>
      <c r="K113" s="269"/>
      <c r="L113" s="258"/>
    </row>
  </sheetData>
  <sheetProtection sheet="1" objects="1" scenarios="1"/>
  <mergeCells count="66">
    <mergeCell ref="B8:B9"/>
    <mergeCell ref="B1:G1"/>
    <mergeCell ref="B3:E3"/>
    <mergeCell ref="B4:K4"/>
    <mergeCell ref="B6:B7"/>
    <mergeCell ref="C6:C7"/>
    <mergeCell ref="D6:D7"/>
    <mergeCell ref="E6:K6"/>
    <mergeCell ref="L6:L7"/>
    <mergeCell ref="N6:O6"/>
    <mergeCell ref="Q6:R6"/>
    <mergeCell ref="E7:I7"/>
    <mergeCell ref="J7:K7"/>
    <mergeCell ref="B30:B31"/>
    <mergeCell ref="B10:B11"/>
    <mergeCell ref="B12:B13"/>
    <mergeCell ref="B14:B15"/>
    <mergeCell ref="B16:B17"/>
    <mergeCell ref="B18:B19"/>
    <mergeCell ref="B20:B21"/>
    <mergeCell ref="Q20:R20"/>
    <mergeCell ref="B22:B23"/>
    <mergeCell ref="B24:B25"/>
    <mergeCell ref="B26:B27"/>
    <mergeCell ref="B28:B29"/>
    <mergeCell ref="B54:B55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78:B79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102:B103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4:B105"/>
    <mergeCell ref="B106:B107"/>
    <mergeCell ref="B108:B109"/>
    <mergeCell ref="B110:B111"/>
    <mergeCell ref="B112:B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PageLayoutView="0" workbookViewId="0" topLeftCell="A97">
      <selection activeCell="H115" sqref="H115"/>
    </sheetView>
  </sheetViews>
  <sheetFormatPr defaultColWidth="12.42187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17.00390625" style="0" customWidth="1"/>
    <col min="13" max="13" width="6.421875" style="0" customWidth="1"/>
    <col min="14" max="14" width="12.421875" style="0" customWidth="1"/>
    <col min="15" max="15" width="13.57421875" style="0" customWidth="1"/>
    <col min="16" max="16" width="5.8515625" style="0" customWidth="1"/>
    <col min="17" max="17" width="10.00390625" style="0" customWidth="1"/>
    <col min="18" max="18" width="9.28125" style="0" customWidth="1"/>
  </cols>
  <sheetData>
    <row r="1" spans="2:12" ht="15.75" thickBot="1">
      <c r="B1" s="352" t="s">
        <v>658</v>
      </c>
      <c r="C1" s="353"/>
      <c r="D1" s="353"/>
      <c r="E1" s="353"/>
      <c r="F1" s="353"/>
      <c r="G1" s="354"/>
      <c r="J1" s="2"/>
      <c r="K1" s="2"/>
      <c r="L1" s="2"/>
    </row>
    <row r="2" spans="3:12" ht="12.75">
      <c r="C2" s="2"/>
      <c r="J2" s="2"/>
      <c r="K2" s="2"/>
      <c r="L2" s="2"/>
    </row>
    <row r="3" spans="2:12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  <c r="L3" s="4"/>
    </row>
    <row r="4" spans="2:18" ht="25.5">
      <c r="B4" s="366" t="s">
        <v>811</v>
      </c>
      <c r="C4" s="366"/>
      <c r="D4" s="366"/>
      <c r="E4" s="366"/>
      <c r="F4" s="366"/>
      <c r="G4" s="366"/>
      <c r="H4" s="366"/>
      <c r="I4" s="366"/>
      <c r="J4" s="366"/>
      <c r="K4" s="366"/>
      <c r="L4" s="307"/>
      <c r="N4" s="74" t="s">
        <v>14</v>
      </c>
      <c r="O4" s="75"/>
      <c r="P4" s="75"/>
      <c r="Q4" s="75"/>
      <c r="R4" s="75"/>
    </row>
    <row r="5" spans="3:18" ht="6.75" customHeight="1" thickBot="1">
      <c r="C5" s="4"/>
      <c r="D5" s="4"/>
      <c r="E5" s="72"/>
      <c r="F5" s="72"/>
      <c r="G5" s="72"/>
      <c r="H5" s="72"/>
      <c r="I5" s="72"/>
      <c r="J5" s="4"/>
      <c r="K5" s="4"/>
      <c r="L5" s="4"/>
      <c r="N5" s="76"/>
      <c r="O5" s="76"/>
      <c r="P5" s="76"/>
      <c r="Q5" s="76"/>
      <c r="R5" s="76"/>
    </row>
    <row r="6" spans="2:18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L6" s="378" t="s">
        <v>649</v>
      </c>
      <c r="N6" s="339" t="s">
        <v>15</v>
      </c>
      <c r="O6" s="340"/>
      <c r="P6" s="76"/>
      <c r="Q6" s="339" t="s">
        <v>5</v>
      </c>
      <c r="R6" s="340"/>
    </row>
    <row r="7" spans="2:18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360" t="s">
        <v>5</v>
      </c>
      <c r="K7" s="363"/>
      <c r="L7" s="379"/>
      <c r="N7" s="77" t="s">
        <v>16</v>
      </c>
      <c r="O7" s="77" t="s">
        <v>17</v>
      </c>
      <c r="P7" s="78"/>
      <c r="Q7" s="77" t="s">
        <v>16</v>
      </c>
      <c r="R7" s="77" t="s">
        <v>17</v>
      </c>
    </row>
    <row r="8" spans="2:18" ht="15" customHeight="1">
      <c r="B8" s="376">
        <v>1</v>
      </c>
      <c r="C8" s="219" t="s">
        <v>812</v>
      </c>
      <c r="D8" s="220">
        <v>43102</v>
      </c>
      <c r="E8" s="221">
        <v>20</v>
      </c>
      <c r="F8" s="222">
        <v>10</v>
      </c>
      <c r="G8" s="222">
        <v>21</v>
      </c>
      <c r="H8" s="222">
        <v>48</v>
      </c>
      <c r="I8" s="222">
        <v>28</v>
      </c>
      <c r="J8" s="223">
        <v>1</v>
      </c>
      <c r="K8" s="224">
        <v>8</v>
      </c>
      <c r="L8" s="253"/>
      <c r="N8" s="79">
        <v>1</v>
      </c>
      <c r="O8" s="80">
        <f>COUNTIF($E$8:$I$114,"1")</f>
        <v>9</v>
      </c>
      <c r="P8" s="76"/>
      <c r="Q8" s="81">
        <v>1</v>
      </c>
      <c r="R8" s="80">
        <f>COUNTIF($J$8:$K$114,"1")</f>
        <v>15</v>
      </c>
    </row>
    <row r="9" spans="2:18" ht="15" customHeight="1">
      <c r="B9" s="377"/>
      <c r="C9" s="225" t="s">
        <v>813</v>
      </c>
      <c r="D9" s="226">
        <v>43105</v>
      </c>
      <c r="E9" s="222">
        <v>41</v>
      </c>
      <c r="F9" s="222">
        <v>38</v>
      </c>
      <c r="G9" s="222">
        <v>20</v>
      </c>
      <c r="H9" s="222">
        <v>5</v>
      </c>
      <c r="I9" s="222">
        <v>2</v>
      </c>
      <c r="J9" s="223">
        <v>4</v>
      </c>
      <c r="K9" s="224">
        <v>8</v>
      </c>
      <c r="L9" s="301" t="s">
        <v>927</v>
      </c>
      <c r="N9" s="82">
        <f aca="true" t="shared" si="0" ref="N9:N26">+N8+1</f>
        <v>2</v>
      </c>
      <c r="O9" s="83">
        <f>COUNTIF($E$8:$I$114,"2")</f>
        <v>9</v>
      </c>
      <c r="P9" s="76"/>
      <c r="Q9" s="82">
        <v>2</v>
      </c>
      <c r="R9" s="83">
        <f>COUNTIF($J$8:$K$114,"2")</f>
        <v>18</v>
      </c>
    </row>
    <row r="10" spans="2:18" ht="15" customHeight="1">
      <c r="B10" s="374">
        <f>+B8+1</f>
        <v>2</v>
      </c>
      <c r="C10" s="238" t="s">
        <v>814</v>
      </c>
      <c r="D10" s="228">
        <v>43109</v>
      </c>
      <c r="E10" s="229">
        <v>6</v>
      </c>
      <c r="F10" s="229">
        <v>49</v>
      </c>
      <c r="G10" s="229">
        <v>38</v>
      </c>
      <c r="H10" s="229">
        <v>12</v>
      </c>
      <c r="I10" s="229">
        <v>15</v>
      </c>
      <c r="J10" s="230">
        <v>9</v>
      </c>
      <c r="K10" s="231">
        <v>2</v>
      </c>
      <c r="L10" s="255"/>
      <c r="N10" s="82">
        <f t="shared" si="0"/>
        <v>3</v>
      </c>
      <c r="O10" s="83">
        <f>COUNTIF($E$8:$I$114,"3")</f>
        <v>12</v>
      </c>
      <c r="P10" s="76"/>
      <c r="Q10" s="82">
        <v>3</v>
      </c>
      <c r="R10" s="83">
        <f>COUNTIF($J$8:$K$114,"3")</f>
        <v>20</v>
      </c>
    </row>
    <row r="11" spans="2:18" ht="15" customHeight="1">
      <c r="B11" s="375"/>
      <c r="C11" s="239" t="s">
        <v>815</v>
      </c>
      <c r="D11" s="233">
        <v>43112</v>
      </c>
      <c r="E11" s="234">
        <v>45</v>
      </c>
      <c r="F11" s="234">
        <v>30</v>
      </c>
      <c r="G11" s="234">
        <v>21</v>
      </c>
      <c r="H11" s="234">
        <v>13</v>
      </c>
      <c r="I11" s="234">
        <v>23</v>
      </c>
      <c r="J11" s="235">
        <v>6</v>
      </c>
      <c r="K11" s="236">
        <v>4</v>
      </c>
      <c r="L11" s="300" t="s">
        <v>928</v>
      </c>
      <c r="N11" s="82">
        <f t="shared" si="0"/>
        <v>4</v>
      </c>
      <c r="O11" s="83">
        <f>COUNTIF($E$8:$I$114,"4")</f>
        <v>13</v>
      </c>
      <c r="P11" s="76"/>
      <c r="Q11" s="82">
        <v>4</v>
      </c>
      <c r="R11" s="83">
        <f>COUNTIF($J$8:$K$114,"4")</f>
        <v>21</v>
      </c>
    </row>
    <row r="12" spans="2:18" ht="15" customHeight="1">
      <c r="B12" s="374">
        <f>+B10+1</f>
        <v>3</v>
      </c>
      <c r="C12" s="238" t="s">
        <v>816</v>
      </c>
      <c r="D12" s="228">
        <v>43116</v>
      </c>
      <c r="E12" s="229">
        <v>46</v>
      </c>
      <c r="F12" s="229">
        <v>34</v>
      </c>
      <c r="G12" s="229">
        <v>31</v>
      </c>
      <c r="H12" s="229">
        <v>20</v>
      </c>
      <c r="I12" s="229">
        <v>23</v>
      </c>
      <c r="J12" s="230">
        <v>3</v>
      </c>
      <c r="K12" s="231">
        <v>12</v>
      </c>
      <c r="L12" s="255"/>
      <c r="M12" s="70"/>
      <c r="N12" s="82">
        <f t="shared" si="0"/>
        <v>5</v>
      </c>
      <c r="O12" s="83">
        <f>COUNTIF($E$8:$I$114,"5")</f>
        <v>12</v>
      </c>
      <c r="P12" s="76"/>
      <c r="Q12" s="82">
        <v>5</v>
      </c>
      <c r="R12" s="83">
        <f>COUNTIF($J$8:$K$114,"5")</f>
        <v>11</v>
      </c>
    </row>
    <row r="13" spans="2:18" ht="15" customHeight="1">
      <c r="B13" s="375"/>
      <c r="C13" s="239" t="s">
        <v>817</v>
      </c>
      <c r="D13" s="233">
        <v>43119</v>
      </c>
      <c r="E13" s="234">
        <v>44</v>
      </c>
      <c r="F13" s="234">
        <v>3</v>
      </c>
      <c r="G13" s="234">
        <v>17</v>
      </c>
      <c r="H13" s="234">
        <v>50</v>
      </c>
      <c r="I13" s="234">
        <v>8</v>
      </c>
      <c r="J13" s="235">
        <v>2</v>
      </c>
      <c r="K13" s="236">
        <v>7</v>
      </c>
      <c r="L13" s="300" t="s">
        <v>929</v>
      </c>
      <c r="N13" s="82">
        <f t="shared" si="0"/>
        <v>6</v>
      </c>
      <c r="O13" s="83">
        <f>COUNTIF($E$8:$I$114,"6")</f>
        <v>9</v>
      </c>
      <c r="P13" s="76"/>
      <c r="Q13" s="82">
        <v>6</v>
      </c>
      <c r="R13" s="83">
        <f>COUNTIF($J$8:$K$114,"6")</f>
        <v>16</v>
      </c>
    </row>
    <row r="14" spans="2:18" ht="15" customHeight="1">
      <c r="B14" s="374">
        <f>+B12+1</f>
        <v>4</v>
      </c>
      <c r="C14" s="238" t="s">
        <v>818</v>
      </c>
      <c r="D14" s="228">
        <v>43123</v>
      </c>
      <c r="E14" s="229">
        <v>5</v>
      </c>
      <c r="F14" s="229">
        <v>23</v>
      </c>
      <c r="G14" s="229">
        <v>8</v>
      </c>
      <c r="H14" s="229">
        <v>9</v>
      </c>
      <c r="I14" s="229">
        <v>24</v>
      </c>
      <c r="J14" s="230">
        <v>7</v>
      </c>
      <c r="K14" s="231">
        <v>8</v>
      </c>
      <c r="L14" s="255"/>
      <c r="N14" s="82">
        <f t="shared" si="0"/>
        <v>7</v>
      </c>
      <c r="O14" s="83">
        <f>COUNTIF($E$8:$I$114,"7")</f>
        <v>9</v>
      </c>
      <c r="P14" s="76"/>
      <c r="Q14" s="82">
        <v>7</v>
      </c>
      <c r="R14" s="83">
        <f>COUNTIF($J$8:$K$114,"7")</f>
        <v>13</v>
      </c>
    </row>
    <row r="15" spans="2:18" ht="15" customHeight="1">
      <c r="B15" s="375"/>
      <c r="C15" s="239" t="s">
        <v>819</v>
      </c>
      <c r="D15" s="233">
        <v>43126</v>
      </c>
      <c r="E15" s="234">
        <v>28</v>
      </c>
      <c r="F15" s="234">
        <v>15</v>
      </c>
      <c r="G15" s="234">
        <v>24</v>
      </c>
      <c r="H15" s="234">
        <v>48</v>
      </c>
      <c r="I15" s="234">
        <v>6</v>
      </c>
      <c r="J15" s="235">
        <v>9</v>
      </c>
      <c r="K15" s="236">
        <v>4</v>
      </c>
      <c r="L15" s="300" t="s">
        <v>930</v>
      </c>
      <c r="M15" s="43"/>
      <c r="N15" s="82">
        <f t="shared" si="0"/>
        <v>8</v>
      </c>
      <c r="O15" s="83">
        <f>COUNTIF($E$8:$I$114,"8")</f>
        <v>13</v>
      </c>
      <c r="P15" s="76"/>
      <c r="Q15" s="82">
        <v>8</v>
      </c>
      <c r="R15" s="83">
        <f>COUNTIF($J$8:$K$114,"8")</f>
        <v>19</v>
      </c>
    </row>
    <row r="16" spans="2:18" ht="15" customHeight="1">
      <c r="B16" s="374">
        <f>+B14+1</f>
        <v>5</v>
      </c>
      <c r="C16" s="238" t="s">
        <v>820</v>
      </c>
      <c r="D16" s="228">
        <v>43130</v>
      </c>
      <c r="E16" s="229">
        <v>11</v>
      </c>
      <c r="F16" s="229">
        <v>15</v>
      </c>
      <c r="G16" s="229">
        <v>35</v>
      </c>
      <c r="H16" s="229">
        <v>27</v>
      </c>
      <c r="I16" s="229">
        <v>21</v>
      </c>
      <c r="J16" s="230">
        <v>5</v>
      </c>
      <c r="K16" s="231">
        <v>4</v>
      </c>
      <c r="L16" s="255"/>
      <c r="N16" s="82">
        <f t="shared" si="0"/>
        <v>9</v>
      </c>
      <c r="O16" s="83">
        <f>COUNTIF($E$8:$I$114,"9")</f>
        <v>8</v>
      </c>
      <c r="P16" s="76"/>
      <c r="Q16" s="145">
        <v>9</v>
      </c>
      <c r="R16" s="146">
        <f>COUNTIF($J$8:$K$114,"9")</f>
        <v>15</v>
      </c>
    </row>
    <row r="17" spans="2:18" ht="15" customHeight="1">
      <c r="B17" s="375"/>
      <c r="C17" s="239" t="s">
        <v>821</v>
      </c>
      <c r="D17" s="233">
        <v>43133</v>
      </c>
      <c r="E17" s="234">
        <v>36</v>
      </c>
      <c r="F17" s="234">
        <v>39</v>
      </c>
      <c r="G17" s="234">
        <v>34</v>
      </c>
      <c r="H17" s="234">
        <v>14</v>
      </c>
      <c r="I17" s="234">
        <v>48</v>
      </c>
      <c r="J17" s="235">
        <v>2</v>
      </c>
      <c r="K17" s="236">
        <v>3</v>
      </c>
      <c r="L17" s="300" t="s">
        <v>931</v>
      </c>
      <c r="N17" s="82">
        <f t="shared" si="0"/>
        <v>10</v>
      </c>
      <c r="O17" s="83">
        <f>COUNTIF($E$8:$I$114,"10")</f>
        <v>9</v>
      </c>
      <c r="P17" s="76"/>
      <c r="Q17" s="82">
        <v>10</v>
      </c>
      <c r="R17" s="83">
        <f>COUNTIF($J$8:$K$114,"10")</f>
        <v>11</v>
      </c>
    </row>
    <row r="18" spans="2:18" ht="15" customHeight="1">
      <c r="B18" s="374">
        <f>+B16+1</f>
        <v>6</v>
      </c>
      <c r="C18" s="238" t="s">
        <v>822</v>
      </c>
      <c r="D18" s="228">
        <v>43137</v>
      </c>
      <c r="E18" s="229">
        <v>8</v>
      </c>
      <c r="F18" s="229">
        <v>28</v>
      </c>
      <c r="G18" s="229">
        <v>17</v>
      </c>
      <c r="H18" s="229">
        <v>38</v>
      </c>
      <c r="I18" s="229">
        <v>34</v>
      </c>
      <c r="J18" s="230">
        <v>6</v>
      </c>
      <c r="K18" s="231">
        <v>12</v>
      </c>
      <c r="L18" s="255"/>
      <c r="N18" s="82">
        <f t="shared" si="0"/>
        <v>11</v>
      </c>
      <c r="O18" s="83">
        <f>COUNTIF($E$8:$I$114,"11")</f>
        <v>7</v>
      </c>
      <c r="P18" s="76"/>
      <c r="Q18" s="298">
        <v>11</v>
      </c>
      <c r="R18" s="299">
        <f>COUNTIF($J$8:$K$114,"11")</f>
        <v>21</v>
      </c>
    </row>
    <row r="19" spans="2:18" ht="15" customHeight="1" thickBot="1">
      <c r="B19" s="375"/>
      <c r="C19" s="239" t="s">
        <v>823</v>
      </c>
      <c r="D19" s="233">
        <v>43140</v>
      </c>
      <c r="E19" s="234">
        <v>38</v>
      </c>
      <c r="F19" s="234">
        <v>22</v>
      </c>
      <c r="G19" s="234">
        <v>31</v>
      </c>
      <c r="H19" s="234">
        <v>44</v>
      </c>
      <c r="I19" s="234">
        <v>36</v>
      </c>
      <c r="J19" s="235">
        <v>11</v>
      </c>
      <c r="K19" s="236">
        <v>1</v>
      </c>
      <c r="L19" s="300" t="s">
        <v>932</v>
      </c>
      <c r="N19" s="82">
        <f t="shared" si="0"/>
        <v>12</v>
      </c>
      <c r="O19" s="83">
        <f>COUNTIF($E$8:$I$114,"12")</f>
        <v>11</v>
      </c>
      <c r="P19" s="76"/>
      <c r="Q19" s="84" t="s">
        <v>647</v>
      </c>
      <c r="R19" s="85">
        <f>COUNTIF($J$8:$K$114,"12")</f>
        <v>28</v>
      </c>
    </row>
    <row r="20" spans="2:18" ht="15" customHeight="1">
      <c r="B20" s="374">
        <f>+B18+1</f>
        <v>7</v>
      </c>
      <c r="C20" s="238" t="s">
        <v>824</v>
      </c>
      <c r="D20" s="228">
        <v>43144</v>
      </c>
      <c r="E20" s="229">
        <v>13</v>
      </c>
      <c r="F20" s="229">
        <v>44</v>
      </c>
      <c r="G20" s="229">
        <v>10</v>
      </c>
      <c r="H20" s="229">
        <v>21</v>
      </c>
      <c r="I20" s="229">
        <v>17</v>
      </c>
      <c r="J20" s="230">
        <v>10</v>
      </c>
      <c r="K20" s="231">
        <v>1</v>
      </c>
      <c r="L20" s="255"/>
      <c r="M20" s="43"/>
      <c r="N20" s="82">
        <f t="shared" si="0"/>
        <v>13</v>
      </c>
      <c r="O20" s="83">
        <f>COUNTIF($E$8:$I$114,"13")</f>
        <v>9</v>
      </c>
      <c r="P20" s="76"/>
      <c r="Q20" s="392" t="s">
        <v>648</v>
      </c>
      <c r="R20" s="392"/>
    </row>
    <row r="21" spans="2:18" ht="15" customHeight="1">
      <c r="B21" s="375"/>
      <c r="C21" s="239" t="s">
        <v>825</v>
      </c>
      <c r="D21" s="233">
        <v>43147</v>
      </c>
      <c r="E21" s="234">
        <v>23</v>
      </c>
      <c r="F21" s="234">
        <v>32</v>
      </c>
      <c r="G21" s="234">
        <v>50</v>
      </c>
      <c r="H21" s="234">
        <v>12</v>
      </c>
      <c r="I21" s="234">
        <v>10</v>
      </c>
      <c r="J21" s="235">
        <v>10</v>
      </c>
      <c r="K21" s="236">
        <v>4</v>
      </c>
      <c r="L21" s="300" t="s">
        <v>933</v>
      </c>
      <c r="N21" s="82">
        <f t="shared" si="0"/>
        <v>14</v>
      </c>
      <c r="O21" s="83">
        <f>COUNTIF($E$8:$I$114,"14")</f>
        <v>10</v>
      </c>
      <c r="P21" s="76"/>
      <c r="Q21" s="76"/>
      <c r="R21" s="76"/>
    </row>
    <row r="22" spans="2:18" ht="15" customHeight="1">
      <c r="B22" s="311">
        <f>+B20+1</f>
        <v>8</v>
      </c>
      <c r="C22" s="238" t="s">
        <v>826</v>
      </c>
      <c r="D22" s="228">
        <v>43151</v>
      </c>
      <c r="E22" s="229">
        <v>6</v>
      </c>
      <c r="F22" s="229">
        <v>25</v>
      </c>
      <c r="G22" s="229">
        <v>14</v>
      </c>
      <c r="H22" s="229">
        <v>19</v>
      </c>
      <c r="I22" s="229">
        <v>29</v>
      </c>
      <c r="J22" s="230">
        <v>11</v>
      </c>
      <c r="K22" s="231">
        <v>5</v>
      </c>
      <c r="L22" s="255"/>
      <c r="N22" s="82">
        <f t="shared" si="0"/>
        <v>15</v>
      </c>
      <c r="O22" s="83">
        <f>COUNTIF($E$8:$I$114,"15")</f>
        <v>18</v>
      </c>
      <c r="P22" s="76"/>
      <c r="Q22" s="76"/>
      <c r="R22" s="76"/>
    </row>
    <row r="23" spans="2:18" ht="55.5" customHeight="1">
      <c r="B23" s="312"/>
      <c r="C23" s="397" t="s">
        <v>827</v>
      </c>
      <c r="D23" s="399">
        <v>43154</v>
      </c>
      <c r="E23" s="303">
        <v>18</v>
      </c>
      <c r="F23" s="303">
        <v>17</v>
      </c>
      <c r="G23" s="303">
        <v>28</v>
      </c>
      <c r="H23" s="303">
        <v>47</v>
      </c>
      <c r="I23" s="303">
        <v>10</v>
      </c>
      <c r="J23" s="304">
        <v>3</v>
      </c>
      <c r="K23" s="305">
        <v>7</v>
      </c>
      <c r="L23" s="306" t="s">
        <v>934</v>
      </c>
      <c r="N23" s="82">
        <f t="shared" si="0"/>
        <v>16</v>
      </c>
      <c r="O23" s="83">
        <f>COUNTIF($E$8:$I$114,"16")</f>
        <v>11</v>
      </c>
      <c r="P23" s="76"/>
      <c r="Q23" s="76"/>
      <c r="R23" s="76"/>
    </row>
    <row r="24" spans="2:18" ht="100.5" customHeight="1">
      <c r="B24" s="308"/>
      <c r="C24" s="398"/>
      <c r="D24" s="400"/>
      <c r="E24" s="309"/>
      <c r="F24" s="309"/>
      <c r="G24" s="309"/>
      <c r="H24" s="309"/>
      <c r="I24" s="309"/>
      <c r="J24" s="401" t="s">
        <v>936</v>
      </c>
      <c r="K24" s="402"/>
      <c r="L24" s="310" t="s">
        <v>935</v>
      </c>
      <c r="N24" s="82"/>
      <c r="O24" s="83"/>
      <c r="P24" s="76"/>
      <c r="Q24" s="76"/>
      <c r="R24" s="76"/>
    </row>
    <row r="25" spans="2:18" ht="15" customHeight="1">
      <c r="B25" s="374">
        <f>+B22+1</f>
        <v>9</v>
      </c>
      <c r="C25" s="238" t="s">
        <v>828</v>
      </c>
      <c r="D25" s="228">
        <v>43158</v>
      </c>
      <c r="E25" s="229">
        <v>48</v>
      </c>
      <c r="F25" s="229">
        <v>31</v>
      </c>
      <c r="G25" s="229">
        <v>3</v>
      </c>
      <c r="H25" s="229">
        <v>41</v>
      </c>
      <c r="I25" s="229">
        <v>50</v>
      </c>
      <c r="J25" s="230">
        <v>11</v>
      </c>
      <c r="K25" s="231">
        <v>8</v>
      </c>
      <c r="L25" s="255"/>
      <c r="N25" s="82">
        <f>+N23+1</f>
        <v>17</v>
      </c>
      <c r="O25" s="83">
        <f>COUNTIF($E$8:$I$114,"17")</f>
        <v>17</v>
      </c>
      <c r="P25" s="76"/>
      <c r="Q25" s="76"/>
      <c r="R25" s="76"/>
    </row>
    <row r="26" spans="2:18" ht="15" customHeight="1">
      <c r="B26" s="375"/>
      <c r="C26" s="239" t="s">
        <v>829</v>
      </c>
      <c r="D26" s="233">
        <v>43161</v>
      </c>
      <c r="E26" s="234">
        <v>2</v>
      </c>
      <c r="F26" s="234">
        <v>7</v>
      </c>
      <c r="G26" s="234">
        <v>34</v>
      </c>
      <c r="H26" s="234">
        <v>48</v>
      </c>
      <c r="I26" s="234">
        <v>45</v>
      </c>
      <c r="J26" s="235">
        <v>1</v>
      </c>
      <c r="K26" s="236">
        <v>12</v>
      </c>
      <c r="L26" s="300" t="s">
        <v>937</v>
      </c>
      <c r="N26" s="82">
        <f t="shared" si="0"/>
        <v>18</v>
      </c>
      <c r="O26" s="83">
        <f>COUNTIF($E$8:$I$114,"18")</f>
        <v>9</v>
      </c>
      <c r="P26" s="76"/>
      <c r="Q26" s="76"/>
      <c r="R26" s="76"/>
    </row>
    <row r="27" spans="2:18" ht="15" customHeight="1">
      <c r="B27" s="374">
        <f>+B25+1</f>
        <v>10</v>
      </c>
      <c r="C27" s="238" t="s">
        <v>830</v>
      </c>
      <c r="D27" s="228">
        <v>43165</v>
      </c>
      <c r="E27" s="229">
        <v>26</v>
      </c>
      <c r="F27" s="229">
        <v>44</v>
      </c>
      <c r="G27" s="229">
        <v>20</v>
      </c>
      <c r="H27" s="229">
        <v>31</v>
      </c>
      <c r="I27" s="229">
        <v>15</v>
      </c>
      <c r="J27" s="230">
        <v>2</v>
      </c>
      <c r="K27" s="231">
        <v>9</v>
      </c>
      <c r="L27" s="255"/>
      <c r="N27" s="82">
        <v>19</v>
      </c>
      <c r="O27" s="83">
        <f>COUNTIF($E$8:$I$114,"19")</f>
        <v>5</v>
      </c>
      <c r="P27" s="76"/>
      <c r="Q27" s="76"/>
      <c r="R27" s="76"/>
    </row>
    <row r="28" spans="2:18" ht="15" customHeight="1">
      <c r="B28" s="375"/>
      <c r="C28" s="239" t="s">
        <v>831</v>
      </c>
      <c r="D28" s="233">
        <v>43168</v>
      </c>
      <c r="E28" s="234">
        <v>44</v>
      </c>
      <c r="F28" s="234">
        <v>9</v>
      </c>
      <c r="G28" s="234">
        <v>14</v>
      </c>
      <c r="H28" s="234">
        <v>21</v>
      </c>
      <c r="I28" s="234">
        <v>32</v>
      </c>
      <c r="J28" s="235">
        <v>12</v>
      </c>
      <c r="K28" s="236">
        <v>1</v>
      </c>
      <c r="L28" s="300" t="s">
        <v>938</v>
      </c>
      <c r="N28" s="82">
        <v>20</v>
      </c>
      <c r="O28" s="83">
        <f>COUNTIF($E$8:$I$114,"20")</f>
        <v>13</v>
      </c>
      <c r="P28" s="76"/>
      <c r="Q28" s="76"/>
      <c r="R28" s="76"/>
    </row>
    <row r="29" spans="2:18" ht="15" customHeight="1">
      <c r="B29" s="374">
        <f>+B27+1</f>
        <v>11</v>
      </c>
      <c r="C29" s="238" t="s">
        <v>832</v>
      </c>
      <c r="D29" s="228">
        <v>43172</v>
      </c>
      <c r="E29" s="229">
        <v>11</v>
      </c>
      <c r="F29" s="229">
        <v>9</v>
      </c>
      <c r="G29" s="229">
        <v>13</v>
      </c>
      <c r="H29" s="229">
        <v>33</v>
      </c>
      <c r="I29" s="229">
        <v>49</v>
      </c>
      <c r="J29" s="230">
        <v>12</v>
      </c>
      <c r="K29" s="231">
        <v>6</v>
      </c>
      <c r="L29" s="255"/>
      <c r="N29" s="82">
        <v>21</v>
      </c>
      <c r="O29" s="83">
        <f>COUNTIF($E$8:$I$114,"21")</f>
        <v>12</v>
      </c>
      <c r="P29" s="76"/>
      <c r="Q29" s="76"/>
      <c r="R29" s="76"/>
    </row>
    <row r="30" spans="2:18" ht="15" customHeight="1">
      <c r="B30" s="375"/>
      <c r="C30" s="239" t="s">
        <v>833</v>
      </c>
      <c r="D30" s="233">
        <v>43175</v>
      </c>
      <c r="E30" s="234">
        <v>31</v>
      </c>
      <c r="F30" s="234">
        <v>4</v>
      </c>
      <c r="G30" s="234">
        <v>27</v>
      </c>
      <c r="H30" s="234">
        <v>24</v>
      </c>
      <c r="I30" s="234">
        <v>17</v>
      </c>
      <c r="J30" s="235">
        <v>11</v>
      </c>
      <c r="K30" s="236">
        <v>10</v>
      </c>
      <c r="L30" s="300" t="s">
        <v>939</v>
      </c>
      <c r="N30" s="82">
        <v>22</v>
      </c>
      <c r="O30" s="83">
        <f>COUNTIF($E$8:$I$114,"22")</f>
        <v>4</v>
      </c>
      <c r="P30" s="76"/>
      <c r="Q30" s="76"/>
      <c r="R30" s="76"/>
    </row>
    <row r="31" spans="2:18" ht="15" customHeight="1">
      <c r="B31" s="374">
        <f>+B29+1</f>
        <v>12</v>
      </c>
      <c r="C31" s="238" t="s">
        <v>834</v>
      </c>
      <c r="D31" s="228">
        <v>43179</v>
      </c>
      <c r="E31" s="229">
        <v>44</v>
      </c>
      <c r="F31" s="229">
        <v>39</v>
      </c>
      <c r="G31" s="229">
        <v>29</v>
      </c>
      <c r="H31" s="229">
        <v>26</v>
      </c>
      <c r="I31" s="229">
        <v>37</v>
      </c>
      <c r="J31" s="230">
        <v>9</v>
      </c>
      <c r="K31" s="231">
        <v>11</v>
      </c>
      <c r="L31" s="255"/>
      <c r="N31" s="82">
        <v>23</v>
      </c>
      <c r="O31" s="83">
        <f>COUNTIF($E$8:$I$114,"23")</f>
        <v>17</v>
      </c>
      <c r="P31" s="76"/>
      <c r="Q31" s="76"/>
      <c r="R31" s="76"/>
    </row>
    <row r="32" spans="2:18" ht="15" customHeight="1">
      <c r="B32" s="375"/>
      <c r="C32" s="239" t="s">
        <v>835</v>
      </c>
      <c r="D32" s="233">
        <v>43182</v>
      </c>
      <c r="E32" s="234">
        <v>46</v>
      </c>
      <c r="F32" s="234">
        <v>5</v>
      </c>
      <c r="G32" s="234">
        <v>50</v>
      </c>
      <c r="H32" s="234">
        <v>7</v>
      </c>
      <c r="I32" s="234">
        <v>11</v>
      </c>
      <c r="J32" s="235">
        <v>11</v>
      </c>
      <c r="K32" s="236">
        <v>8</v>
      </c>
      <c r="L32" s="300" t="s">
        <v>940</v>
      </c>
      <c r="N32" s="82">
        <v>24</v>
      </c>
      <c r="O32" s="83">
        <f>COUNTIF($E$8:$I$114,"24")</f>
        <v>8</v>
      </c>
      <c r="P32" s="76"/>
      <c r="Q32" s="76"/>
      <c r="R32" s="76"/>
    </row>
    <row r="33" spans="2:18" ht="15" customHeight="1">
      <c r="B33" s="374">
        <f>+B31+1</f>
        <v>13</v>
      </c>
      <c r="C33" s="238" t="s">
        <v>836</v>
      </c>
      <c r="D33" s="228">
        <v>43186</v>
      </c>
      <c r="E33" s="229">
        <v>46</v>
      </c>
      <c r="F33" s="229">
        <v>40</v>
      </c>
      <c r="G33" s="229">
        <v>20</v>
      </c>
      <c r="H33" s="229">
        <v>23</v>
      </c>
      <c r="I33" s="229">
        <v>17</v>
      </c>
      <c r="J33" s="230">
        <v>9</v>
      </c>
      <c r="K33" s="231">
        <v>10</v>
      </c>
      <c r="L33" s="255"/>
      <c r="N33" s="82">
        <v>25</v>
      </c>
      <c r="O33" s="83">
        <f>COUNTIF($E$8:$I$114,"25")</f>
        <v>9</v>
      </c>
      <c r="P33" s="76"/>
      <c r="Q33" s="76"/>
      <c r="R33" s="76"/>
    </row>
    <row r="34" spans="2:18" ht="15" customHeight="1">
      <c r="B34" s="375"/>
      <c r="C34" s="239" t="s">
        <v>837</v>
      </c>
      <c r="D34" s="233">
        <v>43189</v>
      </c>
      <c r="E34" s="234">
        <v>35</v>
      </c>
      <c r="F34" s="234">
        <v>47</v>
      </c>
      <c r="G34" s="234">
        <v>28</v>
      </c>
      <c r="H34" s="234">
        <v>17</v>
      </c>
      <c r="I34" s="234">
        <v>12</v>
      </c>
      <c r="J34" s="235">
        <v>7</v>
      </c>
      <c r="K34" s="236">
        <v>11</v>
      </c>
      <c r="L34" s="300" t="s">
        <v>941</v>
      </c>
      <c r="N34" s="82">
        <v>26</v>
      </c>
      <c r="O34" s="83">
        <f>COUNTIF($E$8:$I$114,"26")</f>
        <v>10</v>
      </c>
      <c r="P34" s="76"/>
      <c r="Q34" s="76"/>
      <c r="R34" s="76"/>
    </row>
    <row r="35" spans="2:18" ht="15" customHeight="1">
      <c r="B35" s="374">
        <f>+B33+1</f>
        <v>14</v>
      </c>
      <c r="C35" s="238" t="s">
        <v>838</v>
      </c>
      <c r="D35" s="228">
        <v>43193</v>
      </c>
      <c r="E35" s="229">
        <v>43</v>
      </c>
      <c r="F35" s="229">
        <v>3</v>
      </c>
      <c r="G35" s="229">
        <v>40</v>
      </c>
      <c r="H35" s="229">
        <v>16</v>
      </c>
      <c r="I35" s="229">
        <v>8</v>
      </c>
      <c r="J35" s="230">
        <v>8</v>
      </c>
      <c r="K35" s="231">
        <v>5</v>
      </c>
      <c r="L35" s="255"/>
      <c r="N35" s="82">
        <v>27</v>
      </c>
      <c r="O35" s="83">
        <f>COUNTIF($E$8:$I$114,"27")</f>
        <v>8</v>
      </c>
      <c r="P35" s="76"/>
      <c r="Q35" s="76"/>
      <c r="R35" s="76"/>
    </row>
    <row r="36" spans="2:18" ht="15" customHeight="1">
      <c r="B36" s="375"/>
      <c r="C36" s="239" t="s">
        <v>839</v>
      </c>
      <c r="D36" s="233">
        <v>43196</v>
      </c>
      <c r="E36" s="234">
        <v>45</v>
      </c>
      <c r="F36" s="234">
        <v>47</v>
      </c>
      <c r="G36" s="234">
        <v>29</v>
      </c>
      <c r="H36" s="234">
        <v>33</v>
      </c>
      <c r="I36" s="234">
        <v>1</v>
      </c>
      <c r="J36" s="237">
        <v>4</v>
      </c>
      <c r="K36" s="236">
        <v>8</v>
      </c>
      <c r="L36" s="300" t="s">
        <v>942</v>
      </c>
      <c r="N36" s="82">
        <v>28</v>
      </c>
      <c r="O36" s="83">
        <f>COUNTIF($E$8:$I$114,"28")</f>
        <v>11</v>
      </c>
      <c r="P36" s="76"/>
      <c r="Q36" s="76"/>
      <c r="R36" s="76"/>
    </row>
    <row r="37" spans="2:18" ht="15" customHeight="1">
      <c r="B37" s="374">
        <f>+B35+1</f>
        <v>15</v>
      </c>
      <c r="C37" s="238" t="s">
        <v>840</v>
      </c>
      <c r="D37" s="228">
        <v>43200</v>
      </c>
      <c r="E37" s="229">
        <v>48</v>
      </c>
      <c r="F37" s="229">
        <v>14</v>
      </c>
      <c r="G37" s="229">
        <v>39</v>
      </c>
      <c r="H37" s="229">
        <v>46</v>
      </c>
      <c r="I37" s="229">
        <v>27</v>
      </c>
      <c r="J37" s="230">
        <v>11</v>
      </c>
      <c r="K37" s="231">
        <v>12</v>
      </c>
      <c r="L37" s="255"/>
      <c r="N37" s="82">
        <v>29</v>
      </c>
      <c r="O37" s="83">
        <f>COUNTIF($E$8:$I$114,"29")</f>
        <v>9</v>
      </c>
      <c r="P37" s="76"/>
      <c r="Q37" s="76"/>
      <c r="R37" s="76"/>
    </row>
    <row r="38" spans="2:18" ht="15" customHeight="1">
      <c r="B38" s="375"/>
      <c r="C38" s="239" t="s">
        <v>841</v>
      </c>
      <c r="D38" s="233">
        <v>43203</v>
      </c>
      <c r="E38" s="234">
        <v>48</v>
      </c>
      <c r="F38" s="234">
        <v>50</v>
      </c>
      <c r="G38" s="234">
        <v>34</v>
      </c>
      <c r="H38" s="234">
        <v>25</v>
      </c>
      <c r="I38" s="234">
        <v>5</v>
      </c>
      <c r="J38" s="235">
        <v>7</v>
      </c>
      <c r="K38" s="236">
        <v>6</v>
      </c>
      <c r="L38" s="300" t="s">
        <v>943</v>
      </c>
      <c r="N38" s="82">
        <v>30</v>
      </c>
      <c r="O38" s="83">
        <f>COUNTIF($E$8:$I$114,"30")</f>
        <v>8</v>
      </c>
      <c r="P38" s="76"/>
      <c r="Q38" s="76"/>
      <c r="R38" s="76"/>
    </row>
    <row r="39" spans="2:18" ht="15" customHeight="1">
      <c r="B39" s="374">
        <f>+B37+1</f>
        <v>16</v>
      </c>
      <c r="C39" s="238" t="s">
        <v>842</v>
      </c>
      <c r="D39" s="228">
        <v>43207</v>
      </c>
      <c r="E39" s="229">
        <v>39</v>
      </c>
      <c r="F39" s="229">
        <v>15</v>
      </c>
      <c r="G39" s="229">
        <v>33</v>
      </c>
      <c r="H39" s="229">
        <v>27</v>
      </c>
      <c r="I39" s="229">
        <v>50</v>
      </c>
      <c r="J39" s="230">
        <v>6</v>
      </c>
      <c r="K39" s="231">
        <v>4</v>
      </c>
      <c r="L39" s="255"/>
      <c r="N39" s="82">
        <v>31</v>
      </c>
      <c r="O39" s="83">
        <f>COUNTIF($E$8:$I$114,"31")</f>
        <v>14</v>
      </c>
      <c r="P39" s="76"/>
      <c r="Q39" s="76"/>
      <c r="R39" s="76"/>
    </row>
    <row r="40" spans="2:18" ht="15" customHeight="1">
      <c r="B40" s="375"/>
      <c r="C40" s="239" t="s">
        <v>843</v>
      </c>
      <c r="D40" s="233">
        <v>43210</v>
      </c>
      <c r="E40" s="234">
        <v>44</v>
      </c>
      <c r="F40" s="234">
        <v>39</v>
      </c>
      <c r="G40" s="234">
        <v>3</v>
      </c>
      <c r="H40" s="234">
        <v>25</v>
      </c>
      <c r="I40" s="234">
        <v>16</v>
      </c>
      <c r="J40" s="235">
        <v>11</v>
      </c>
      <c r="K40" s="236">
        <v>7</v>
      </c>
      <c r="L40" s="300" t="s">
        <v>944</v>
      </c>
      <c r="N40" s="82">
        <v>32</v>
      </c>
      <c r="O40" s="83">
        <f>COUNTIF($E$8:$I$114,"32")</f>
        <v>9</v>
      </c>
      <c r="P40" s="76"/>
      <c r="Q40" s="76"/>
      <c r="R40" s="76"/>
    </row>
    <row r="41" spans="2:18" ht="15" customHeight="1">
      <c r="B41" s="382">
        <f>+B39+1</f>
        <v>17</v>
      </c>
      <c r="C41" s="238" t="s">
        <v>844</v>
      </c>
      <c r="D41" s="228">
        <v>43214</v>
      </c>
      <c r="E41" s="229">
        <v>28</v>
      </c>
      <c r="F41" s="229">
        <v>44</v>
      </c>
      <c r="G41" s="229">
        <v>30</v>
      </c>
      <c r="H41" s="229">
        <v>23</v>
      </c>
      <c r="I41" s="229">
        <v>20</v>
      </c>
      <c r="J41" s="230">
        <v>3</v>
      </c>
      <c r="K41" s="231">
        <v>7</v>
      </c>
      <c r="L41" s="255"/>
      <c r="N41" s="82">
        <v>33</v>
      </c>
      <c r="O41" s="83">
        <f>COUNTIF($E$8:$I$114,"33")</f>
        <v>7</v>
      </c>
      <c r="P41" s="76"/>
      <c r="Q41" s="76"/>
      <c r="R41" s="76"/>
    </row>
    <row r="42" spans="2:18" ht="15" customHeight="1">
      <c r="B42" s="383"/>
      <c r="C42" s="239" t="s">
        <v>845</v>
      </c>
      <c r="D42" s="233">
        <v>43217</v>
      </c>
      <c r="E42" s="234">
        <v>24</v>
      </c>
      <c r="F42" s="234">
        <v>40</v>
      </c>
      <c r="G42" s="234">
        <v>12</v>
      </c>
      <c r="H42" s="234">
        <v>41</v>
      </c>
      <c r="I42" s="234">
        <v>46</v>
      </c>
      <c r="J42" s="235">
        <v>5</v>
      </c>
      <c r="K42" s="236">
        <v>12</v>
      </c>
      <c r="L42" s="300" t="s">
        <v>945</v>
      </c>
      <c r="N42" s="82">
        <v>34</v>
      </c>
      <c r="O42" s="83">
        <f>COUNTIF($E$8:$I$114,"34")</f>
        <v>10</v>
      </c>
      <c r="P42" s="76"/>
      <c r="Q42" s="76"/>
      <c r="R42" s="76"/>
    </row>
    <row r="43" spans="2:18" ht="15" customHeight="1">
      <c r="B43" s="377">
        <f>+B41+1</f>
        <v>18</v>
      </c>
      <c r="C43" s="238" t="s">
        <v>846</v>
      </c>
      <c r="D43" s="228">
        <v>43221</v>
      </c>
      <c r="E43" s="229">
        <v>48</v>
      </c>
      <c r="F43" s="229">
        <v>42</v>
      </c>
      <c r="G43" s="229">
        <v>15</v>
      </c>
      <c r="H43" s="229">
        <v>17</v>
      </c>
      <c r="I43" s="229">
        <v>6</v>
      </c>
      <c r="J43" s="230">
        <v>4</v>
      </c>
      <c r="K43" s="231">
        <v>6</v>
      </c>
      <c r="L43" s="255"/>
      <c r="N43" s="82">
        <v>35</v>
      </c>
      <c r="O43" s="83">
        <f>COUNTIF($E$8:$I$114,"35")</f>
        <v>6</v>
      </c>
      <c r="P43" s="76"/>
      <c r="Q43" s="76"/>
      <c r="R43" s="76"/>
    </row>
    <row r="44" spans="2:18" ht="15" customHeight="1">
      <c r="B44" s="377"/>
      <c r="C44" s="239" t="s">
        <v>847</v>
      </c>
      <c r="D44" s="233">
        <v>43224</v>
      </c>
      <c r="E44" s="234">
        <v>23</v>
      </c>
      <c r="F44" s="234">
        <v>6</v>
      </c>
      <c r="G44" s="234">
        <v>12</v>
      </c>
      <c r="H44" s="234">
        <v>45</v>
      </c>
      <c r="I44" s="234">
        <v>39</v>
      </c>
      <c r="J44" s="235">
        <v>12</v>
      </c>
      <c r="K44" s="236">
        <v>9</v>
      </c>
      <c r="L44" s="300" t="s">
        <v>946</v>
      </c>
      <c r="N44" s="82">
        <v>36</v>
      </c>
      <c r="O44" s="83">
        <f>COUNTIF($E$8:$I$114,"36")</f>
        <v>9</v>
      </c>
      <c r="P44" s="76"/>
      <c r="Q44" s="76"/>
      <c r="R44" s="76"/>
    </row>
    <row r="45" spans="1:18" ht="15" customHeight="1">
      <c r="A45" s="43"/>
      <c r="B45" s="380">
        <v>19</v>
      </c>
      <c r="C45" s="238" t="s">
        <v>848</v>
      </c>
      <c r="D45" s="228">
        <v>43228</v>
      </c>
      <c r="E45" s="229">
        <v>17</v>
      </c>
      <c r="F45" s="229">
        <v>35</v>
      </c>
      <c r="G45" s="229">
        <v>25</v>
      </c>
      <c r="H45" s="229">
        <v>39</v>
      </c>
      <c r="I45" s="229">
        <v>44</v>
      </c>
      <c r="J45" s="230">
        <v>5</v>
      </c>
      <c r="K45" s="231">
        <v>2</v>
      </c>
      <c r="L45" s="255"/>
      <c r="N45" s="82">
        <v>37</v>
      </c>
      <c r="O45" s="83">
        <f>COUNTIF($E$8:$I$114,"37")</f>
        <v>8</v>
      </c>
      <c r="P45" s="76"/>
      <c r="Q45" s="76"/>
      <c r="R45" s="76"/>
    </row>
    <row r="46" spans="2:18" ht="15" customHeight="1">
      <c r="B46" s="381"/>
      <c r="C46" s="239" t="s">
        <v>849</v>
      </c>
      <c r="D46" s="233">
        <v>43231</v>
      </c>
      <c r="E46" s="234">
        <v>22</v>
      </c>
      <c r="F46" s="234">
        <v>34</v>
      </c>
      <c r="G46" s="234">
        <v>3</v>
      </c>
      <c r="H46" s="234">
        <v>50</v>
      </c>
      <c r="I46" s="234">
        <v>49</v>
      </c>
      <c r="J46" s="235">
        <v>11</v>
      </c>
      <c r="K46" s="236">
        <v>8</v>
      </c>
      <c r="L46" s="300" t="s">
        <v>947</v>
      </c>
      <c r="M46" s="43"/>
      <c r="N46" s="82">
        <v>38</v>
      </c>
      <c r="O46" s="83">
        <f>COUNTIF($E$8:$I$114,"38")</f>
        <v>13</v>
      </c>
      <c r="P46" s="76"/>
      <c r="Q46" s="76"/>
      <c r="R46" s="76"/>
    </row>
    <row r="47" spans="2:18" ht="15" customHeight="1">
      <c r="B47" s="380">
        <f>+B45+1</f>
        <v>20</v>
      </c>
      <c r="C47" s="238" t="s">
        <v>850</v>
      </c>
      <c r="D47" s="228">
        <v>43235</v>
      </c>
      <c r="E47" s="229">
        <v>20</v>
      </c>
      <c r="F47" s="229">
        <v>16</v>
      </c>
      <c r="G47" s="229">
        <v>4</v>
      </c>
      <c r="H47" s="229">
        <v>31</v>
      </c>
      <c r="I47" s="229">
        <v>39</v>
      </c>
      <c r="J47" s="230">
        <v>2</v>
      </c>
      <c r="K47" s="231">
        <v>12</v>
      </c>
      <c r="L47" s="255"/>
      <c r="M47" s="43"/>
      <c r="N47" s="82">
        <v>39</v>
      </c>
      <c r="O47" s="83">
        <f>COUNTIF($E$8:$I$114,"39")</f>
        <v>13</v>
      </c>
      <c r="P47" s="76"/>
      <c r="Q47" s="76"/>
      <c r="R47" s="76"/>
    </row>
    <row r="48" spans="2:18" ht="15" customHeight="1">
      <c r="B48" s="381"/>
      <c r="C48" s="239" t="s">
        <v>851</v>
      </c>
      <c r="D48" s="233">
        <v>43238</v>
      </c>
      <c r="E48" s="234">
        <v>8</v>
      </c>
      <c r="F48" s="234">
        <v>31</v>
      </c>
      <c r="G48" s="234">
        <v>5</v>
      </c>
      <c r="H48" s="234">
        <v>10</v>
      </c>
      <c r="I48" s="234">
        <v>13</v>
      </c>
      <c r="J48" s="235">
        <v>6</v>
      </c>
      <c r="K48" s="236">
        <v>3</v>
      </c>
      <c r="L48" s="300" t="s">
        <v>948</v>
      </c>
      <c r="N48" s="82">
        <v>40</v>
      </c>
      <c r="O48" s="83">
        <f>COUNTIF($E$8:$I$114,"40")</f>
        <v>10</v>
      </c>
      <c r="P48" s="76"/>
      <c r="Q48" s="76"/>
      <c r="R48" s="76"/>
    </row>
    <row r="49" spans="2:18" ht="15" customHeight="1">
      <c r="B49" s="380">
        <f>+B47+1</f>
        <v>21</v>
      </c>
      <c r="C49" s="238" t="s">
        <v>852</v>
      </c>
      <c r="D49" s="228">
        <v>43242</v>
      </c>
      <c r="E49" s="229">
        <v>48</v>
      </c>
      <c r="F49" s="229">
        <v>11</v>
      </c>
      <c r="G49" s="229">
        <v>1</v>
      </c>
      <c r="H49" s="229">
        <v>37</v>
      </c>
      <c r="I49" s="229">
        <v>41</v>
      </c>
      <c r="J49" s="230">
        <v>8</v>
      </c>
      <c r="K49" s="231">
        <v>12</v>
      </c>
      <c r="L49" s="255"/>
      <c r="N49" s="82">
        <v>41</v>
      </c>
      <c r="O49" s="83">
        <f>COUNTIF($E$8:$I$114,"41")</f>
        <v>8</v>
      </c>
      <c r="P49" s="76"/>
      <c r="Q49" s="76"/>
      <c r="R49" s="76"/>
    </row>
    <row r="50" spans="2:18" ht="15">
      <c r="B50" s="381"/>
      <c r="C50" s="239" t="s">
        <v>853</v>
      </c>
      <c r="D50" s="233">
        <v>43245</v>
      </c>
      <c r="E50" s="234">
        <v>13</v>
      </c>
      <c r="F50" s="234">
        <v>16</v>
      </c>
      <c r="G50" s="234">
        <v>15</v>
      </c>
      <c r="H50" s="234">
        <v>41</v>
      </c>
      <c r="I50" s="234">
        <v>28</v>
      </c>
      <c r="J50" s="240">
        <v>4</v>
      </c>
      <c r="K50" s="236">
        <v>5</v>
      </c>
      <c r="L50" s="300" t="s">
        <v>949</v>
      </c>
      <c r="N50" s="82">
        <v>42</v>
      </c>
      <c r="O50" s="83">
        <f>COUNTIF($E$8:$I$114,"42")</f>
        <v>11</v>
      </c>
      <c r="P50" s="76"/>
      <c r="Q50" s="76"/>
      <c r="R50" s="76"/>
    </row>
    <row r="51" spans="2:18" ht="15" customHeight="1">
      <c r="B51" s="380">
        <f>+B49+1</f>
        <v>22</v>
      </c>
      <c r="C51" s="238" t="s">
        <v>854</v>
      </c>
      <c r="D51" s="228">
        <v>43249</v>
      </c>
      <c r="E51" s="229">
        <v>20</v>
      </c>
      <c r="F51" s="229">
        <v>43</v>
      </c>
      <c r="G51" s="229">
        <v>6</v>
      </c>
      <c r="H51" s="229">
        <v>38</v>
      </c>
      <c r="I51" s="229">
        <v>11</v>
      </c>
      <c r="J51" s="230">
        <v>4</v>
      </c>
      <c r="K51" s="231">
        <v>2</v>
      </c>
      <c r="L51" s="255"/>
      <c r="M51" s="43"/>
      <c r="N51" s="82">
        <v>43</v>
      </c>
      <c r="O51" s="83">
        <f>COUNTIF($E$8:$I$114,"43")</f>
        <v>12</v>
      </c>
      <c r="P51" s="76"/>
      <c r="Q51" s="76"/>
      <c r="R51" s="76"/>
    </row>
    <row r="52" spans="2:18" ht="15" customHeight="1">
      <c r="B52" s="381"/>
      <c r="C52" s="239" t="s">
        <v>855</v>
      </c>
      <c r="D52" s="233">
        <v>43252</v>
      </c>
      <c r="E52" s="234">
        <v>29</v>
      </c>
      <c r="F52" s="234">
        <v>17</v>
      </c>
      <c r="G52" s="234">
        <v>40</v>
      </c>
      <c r="H52" s="234">
        <v>24</v>
      </c>
      <c r="I52" s="234">
        <v>18</v>
      </c>
      <c r="J52" s="235">
        <v>4</v>
      </c>
      <c r="K52" s="236">
        <v>5</v>
      </c>
      <c r="L52" s="300" t="s">
        <v>950</v>
      </c>
      <c r="M52" s="70"/>
      <c r="N52" s="82">
        <v>44</v>
      </c>
      <c r="O52" s="83">
        <f>COUNTIF($E$8:$I$114,"44")</f>
        <v>15</v>
      </c>
      <c r="P52" s="76"/>
      <c r="Q52" s="76"/>
      <c r="R52" s="76"/>
    </row>
    <row r="53" spans="2:18" ht="15" customHeight="1">
      <c r="B53" s="380">
        <f>+B51+1</f>
        <v>23</v>
      </c>
      <c r="C53" s="238" t="s">
        <v>856</v>
      </c>
      <c r="D53" s="228">
        <v>43256</v>
      </c>
      <c r="E53" s="229">
        <v>39</v>
      </c>
      <c r="F53" s="229">
        <v>46</v>
      </c>
      <c r="G53" s="229">
        <v>9</v>
      </c>
      <c r="H53" s="229">
        <v>22</v>
      </c>
      <c r="I53" s="229">
        <v>15</v>
      </c>
      <c r="J53" s="230">
        <v>5</v>
      </c>
      <c r="K53" s="231">
        <v>4</v>
      </c>
      <c r="L53" s="255"/>
      <c r="N53" s="82">
        <v>45</v>
      </c>
      <c r="O53" s="83">
        <f>COUNTIF($E$8:$I$114,"45")</f>
        <v>13</v>
      </c>
      <c r="P53" s="76"/>
      <c r="Q53" s="76"/>
      <c r="R53" s="76"/>
    </row>
    <row r="54" spans="2:18" ht="15" customHeight="1">
      <c r="B54" s="381"/>
      <c r="C54" s="239" t="s">
        <v>857</v>
      </c>
      <c r="D54" s="233">
        <v>43259</v>
      </c>
      <c r="E54" s="234">
        <v>43</v>
      </c>
      <c r="F54" s="234">
        <v>46</v>
      </c>
      <c r="G54" s="234">
        <v>8</v>
      </c>
      <c r="H54" s="234">
        <v>32</v>
      </c>
      <c r="I54" s="234">
        <v>19</v>
      </c>
      <c r="J54" s="235">
        <v>8</v>
      </c>
      <c r="K54" s="236">
        <v>2</v>
      </c>
      <c r="L54" s="300" t="s">
        <v>951</v>
      </c>
      <c r="N54" s="82">
        <v>46</v>
      </c>
      <c r="O54" s="83">
        <f>COUNTIF($E$8:$I$114,"46")</f>
        <v>10</v>
      </c>
      <c r="P54" s="76"/>
      <c r="Q54" s="76"/>
      <c r="R54" s="76"/>
    </row>
    <row r="55" spans="2:18" ht="15" customHeight="1">
      <c r="B55" s="380">
        <f>+B53+1</f>
        <v>24</v>
      </c>
      <c r="C55" s="238" t="s">
        <v>858</v>
      </c>
      <c r="D55" s="242">
        <v>43263</v>
      </c>
      <c r="E55" s="222">
        <v>7</v>
      </c>
      <c r="F55" s="222">
        <v>21</v>
      </c>
      <c r="G55" s="222">
        <v>23</v>
      </c>
      <c r="H55" s="222">
        <v>36</v>
      </c>
      <c r="I55" s="222">
        <v>38</v>
      </c>
      <c r="J55" s="223">
        <v>6</v>
      </c>
      <c r="K55" s="224">
        <v>8</v>
      </c>
      <c r="L55" s="255"/>
      <c r="N55" s="82">
        <v>47</v>
      </c>
      <c r="O55" s="83">
        <f>COUNTIF($E$8:$I$114,"47")</f>
        <v>5</v>
      </c>
      <c r="P55" s="76"/>
      <c r="Q55" s="76"/>
      <c r="R55" s="76"/>
    </row>
    <row r="56" spans="2:18" ht="15" customHeight="1">
      <c r="B56" s="381"/>
      <c r="C56" s="239" t="s">
        <v>859</v>
      </c>
      <c r="D56" s="243">
        <v>43266</v>
      </c>
      <c r="E56" s="234">
        <v>26</v>
      </c>
      <c r="F56" s="234">
        <v>23</v>
      </c>
      <c r="G56" s="234">
        <v>49</v>
      </c>
      <c r="H56" s="234">
        <v>33</v>
      </c>
      <c r="I56" s="234">
        <v>38</v>
      </c>
      <c r="J56" s="235">
        <v>1</v>
      </c>
      <c r="K56" s="236">
        <v>12</v>
      </c>
      <c r="L56" s="300" t="s">
        <v>952</v>
      </c>
      <c r="N56" s="82">
        <v>48</v>
      </c>
      <c r="O56" s="83">
        <f>COUNTIF($E$8:$I$114,"48")</f>
        <v>17</v>
      </c>
      <c r="P56" s="76"/>
      <c r="Q56" s="76"/>
      <c r="R56" s="76"/>
    </row>
    <row r="57" spans="2:18" ht="15" customHeight="1">
      <c r="B57" s="380">
        <f>+B55+1</f>
        <v>25</v>
      </c>
      <c r="C57" s="238" t="s">
        <v>860</v>
      </c>
      <c r="D57" s="242">
        <v>43270</v>
      </c>
      <c r="E57" s="222">
        <v>26</v>
      </c>
      <c r="F57" s="222">
        <v>7</v>
      </c>
      <c r="G57" s="222">
        <v>19</v>
      </c>
      <c r="H57" s="222">
        <v>50</v>
      </c>
      <c r="I57" s="222">
        <v>42</v>
      </c>
      <c r="J57" s="223">
        <v>9</v>
      </c>
      <c r="K57" s="224">
        <v>4</v>
      </c>
      <c r="L57" s="255"/>
      <c r="M57" s="43"/>
      <c r="N57" s="82">
        <v>49</v>
      </c>
      <c r="O57" s="83">
        <f>COUNTIF($E$8:$I$114,"49")</f>
        <v>7</v>
      </c>
      <c r="P57" s="76"/>
      <c r="Q57" s="76"/>
      <c r="R57" s="76"/>
    </row>
    <row r="58" spans="2:18" ht="15" customHeight="1" thickBot="1">
      <c r="B58" s="381"/>
      <c r="C58" s="239" t="s">
        <v>861</v>
      </c>
      <c r="D58" s="243">
        <v>43273</v>
      </c>
      <c r="E58" s="234">
        <v>44</v>
      </c>
      <c r="F58" s="234">
        <v>39</v>
      </c>
      <c r="G58" s="234">
        <v>41</v>
      </c>
      <c r="H58" s="234">
        <v>14</v>
      </c>
      <c r="I58" s="234">
        <v>25</v>
      </c>
      <c r="J58" s="235">
        <v>8</v>
      </c>
      <c r="K58" s="236">
        <v>2</v>
      </c>
      <c r="L58" s="300" t="s">
        <v>953</v>
      </c>
      <c r="N58" s="145">
        <v>50</v>
      </c>
      <c r="O58" s="146">
        <f>COUNTIF($E$8:$I$114,"50")</f>
        <v>14</v>
      </c>
      <c r="P58" s="76"/>
      <c r="Q58" s="76"/>
      <c r="R58" s="76"/>
    </row>
    <row r="59" spans="2:18" ht="15" customHeight="1">
      <c r="B59" s="380">
        <f>+B57+1</f>
        <v>26</v>
      </c>
      <c r="C59" s="238" t="s">
        <v>862</v>
      </c>
      <c r="D59" s="242">
        <v>43277</v>
      </c>
      <c r="E59" s="222">
        <v>20</v>
      </c>
      <c r="F59" s="222">
        <v>34</v>
      </c>
      <c r="G59" s="222">
        <v>16</v>
      </c>
      <c r="H59" s="222">
        <v>15</v>
      </c>
      <c r="I59" s="222">
        <v>50</v>
      </c>
      <c r="J59" s="223">
        <v>7</v>
      </c>
      <c r="K59" s="224">
        <v>4</v>
      </c>
      <c r="L59" s="255"/>
      <c r="N59" s="157"/>
      <c r="O59" s="158"/>
      <c r="P59" s="76"/>
      <c r="Q59" s="76"/>
      <c r="R59" s="76"/>
    </row>
    <row r="60" spans="2:18" ht="15" customHeight="1">
      <c r="B60" s="393"/>
      <c r="C60" s="239" t="s">
        <v>863</v>
      </c>
      <c r="D60" s="243">
        <v>43280</v>
      </c>
      <c r="E60" s="234">
        <v>15</v>
      </c>
      <c r="F60" s="234">
        <v>21</v>
      </c>
      <c r="G60" s="234">
        <v>40</v>
      </c>
      <c r="H60" s="234">
        <v>23</v>
      </c>
      <c r="I60" s="234">
        <v>48</v>
      </c>
      <c r="J60" s="235">
        <v>3</v>
      </c>
      <c r="K60" s="236">
        <v>12</v>
      </c>
      <c r="L60" s="300" t="s">
        <v>954</v>
      </c>
      <c r="N60" s="159"/>
      <c r="O60" s="160"/>
      <c r="P60" s="76"/>
      <c r="Q60" s="76"/>
      <c r="R60" s="76"/>
    </row>
    <row r="61" spans="2:18" ht="15" customHeight="1">
      <c r="B61" s="388">
        <f>+B59+1</f>
        <v>27</v>
      </c>
      <c r="C61" s="238" t="s">
        <v>864</v>
      </c>
      <c r="D61" s="226">
        <v>43284</v>
      </c>
      <c r="E61" s="222">
        <v>15</v>
      </c>
      <c r="F61" s="222">
        <v>29</v>
      </c>
      <c r="G61" s="222">
        <v>12</v>
      </c>
      <c r="H61" s="222">
        <v>48</v>
      </c>
      <c r="I61" s="222">
        <v>1</v>
      </c>
      <c r="J61" s="223">
        <v>5</v>
      </c>
      <c r="K61" s="224">
        <v>3</v>
      </c>
      <c r="L61" s="255"/>
      <c r="M61" s="43"/>
      <c r="N61" s="159"/>
      <c r="O61" s="160"/>
      <c r="P61" s="76"/>
      <c r="Q61" s="76"/>
      <c r="R61" s="76"/>
    </row>
    <row r="62" spans="2:18" ht="15" customHeight="1">
      <c r="B62" s="387"/>
      <c r="C62" s="239" t="s">
        <v>865</v>
      </c>
      <c r="D62" s="233">
        <v>43287</v>
      </c>
      <c r="E62" s="234">
        <v>30</v>
      </c>
      <c r="F62" s="234">
        <v>8</v>
      </c>
      <c r="G62" s="234">
        <v>48</v>
      </c>
      <c r="H62" s="234">
        <v>33</v>
      </c>
      <c r="I62" s="234">
        <v>38</v>
      </c>
      <c r="J62" s="235">
        <v>10</v>
      </c>
      <c r="K62" s="236">
        <v>2</v>
      </c>
      <c r="L62" s="300" t="s">
        <v>955</v>
      </c>
      <c r="N62" s="159"/>
      <c r="O62" s="160"/>
      <c r="P62" s="76"/>
      <c r="Q62" s="76"/>
      <c r="R62" s="76"/>
    </row>
    <row r="63" spans="2:18" ht="15" customHeight="1">
      <c r="B63" s="388">
        <f>+B61+1</f>
        <v>28</v>
      </c>
      <c r="C63" s="238" t="s">
        <v>866</v>
      </c>
      <c r="D63" s="226">
        <v>43291</v>
      </c>
      <c r="E63" s="222">
        <v>3</v>
      </c>
      <c r="F63" s="222">
        <v>33</v>
      </c>
      <c r="G63" s="222">
        <v>26</v>
      </c>
      <c r="H63" s="222">
        <v>8</v>
      </c>
      <c r="I63" s="222">
        <v>45</v>
      </c>
      <c r="J63" s="223">
        <v>10</v>
      </c>
      <c r="K63" s="224">
        <v>7</v>
      </c>
      <c r="L63" s="255"/>
      <c r="N63" s="159"/>
      <c r="O63" s="160"/>
      <c r="P63" s="76"/>
      <c r="Q63" s="76"/>
      <c r="R63" s="76"/>
    </row>
    <row r="64" spans="2:18" ht="15" customHeight="1">
      <c r="B64" s="387"/>
      <c r="C64" s="239" t="s">
        <v>867</v>
      </c>
      <c r="D64" s="233">
        <v>43294</v>
      </c>
      <c r="E64" s="234">
        <v>49</v>
      </c>
      <c r="F64" s="234">
        <v>14</v>
      </c>
      <c r="G64" s="234">
        <v>4</v>
      </c>
      <c r="H64" s="234">
        <v>1</v>
      </c>
      <c r="I64" s="234">
        <v>21</v>
      </c>
      <c r="J64" s="235">
        <v>2</v>
      </c>
      <c r="K64" s="236">
        <v>12</v>
      </c>
      <c r="L64" s="300" t="s">
        <v>956</v>
      </c>
      <c r="M64" s="43"/>
      <c r="N64" s="159"/>
      <c r="O64" s="160"/>
      <c r="P64" s="76"/>
      <c r="Q64" s="76"/>
      <c r="R64" s="76"/>
    </row>
    <row r="65" spans="2:18" ht="15" customHeight="1">
      <c r="B65" s="388">
        <f>+B63+1</f>
        <v>29</v>
      </c>
      <c r="C65" s="238" t="s">
        <v>868</v>
      </c>
      <c r="D65" s="226">
        <v>43298</v>
      </c>
      <c r="E65" s="222">
        <v>4</v>
      </c>
      <c r="F65" s="222">
        <v>50</v>
      </c>
      <c r="G65" s="222">
        <v>6</v>
      </c>
      <c r="H65" s="222">
        <v>27</v>
      </c>
      <c r="I65" s="222">
        <v>48</v>
      </c>
      <c r="J65" s="223">
        <v>1</v>
      </c>
      <c r="K65" s="224">
        <v>11</v>
      </c>
      <c r="L65" s="255"/>
      <c r="N65" s="159"/>
      <c r="O65" s="160"/>
      <c r="P65" s="76"/>
      <c r="Q65" s="76"/>
      <c r="R65" s="76"/>
    </row>
    <row r="66" spans="2:18" ht="15" customHeight="1">
      <c r="B66" s="387"/>
      <c r="C66" s="239" t="s">
        <v>869</v>
      </c>
      <c r="D66" s="233">
        <v>43301</v>
      </c>
      <c r="E66" s="222">
        <v>15</v>
      </c>
      <c r="F66" s="222">
        <v>2</v>
      </c>
      <c r="G66" s="222">
        <v>43</v>
      </c>
      <c r="H66" s="222">
        <v>40</v>
      </c>
      <c r="I66" s="222">
        <v>46</v>
      </c>
      <c r="J66" s="223">
        <v>3</v>
      </c>
      <c r="K66" s="224">
        <v>6</v>
      </c>
      <c r="L66" s="300" t="s">
        <v>957</v>
      </c>
      <c r="N66" s="159"/>
      <c r="O66" s="160"/>
      <c r="P66" s="76"/>
      <c r="Q66" s="76"/>
      <c r="R66" s="76"/>
    </row>
    <row r="67" spans="2:18" ht="15" customHeight="1">
      <c r="B67" s="388">
        <f>+B65+1</f>
        <v>30</v>
      </c>
      <c r="C67" s="238" t="s">
        <v>870</v>
      </c>
      <c r="D67" s="226">
        <v>43305</v>
      </c>
      <c r="E67" s="245">
        <v>40</v>
      </c>
      <c r="F67" s="229">
        <v>23</v>
      </c>
      <c r="G67" s="229">
        <v>2</v>
      </c>
      <c r="H67" s="229">
        <v>4</v>
      </c>
      <c r="I67" s="229">
        <v>39</v>
      </c>
      <c r="J67" s="246">
        <v>3</v>
      </c>
      <c r="K67" s="231">
        <v>9</v>
      </c>
      <c r="L67" s="255"/>
      <c r="N67" s="159"/>
      <c r="O67" s="160"/>
      <c r="P67" s="76"/>
      <c r="Q67" s="76"/>
      <c r="R67" s="76"/>
    </row>
    <row r="68" spans="2:18" ht="15" customHeight="1">
      <c r="B68" s="389"/>
      <c r="C68" s="239" t="s">
        <v>871</v>
      </c>
      <c r="D68" s="233">
        <v>43308</v>
      </c>
      <c r="E68" s="234">
        <v>17</v>
      </c>
      <c r="F68" s="234">
        <v>23</v>
      </c>
      <c r="G68" s="234">
        <v>11</v>
      </c>
      <c r="H68" s="234">
        <v>22</v>
      </c>
      <c r="I68" s="234">
        <v>41</v>
      </c>
      <c r="J68" s="235">
        <v>11</v>
      </c>
      <c r="K68" s="236">
        <v>6</v>
      </c>
      <c r="L68" s="300" t="s">
        <v>958</v>
      </c>
      <c r="N68" s="159"/>
      <c r="O68" s="160"/>
      <c r="P68" s="76"/>
      <c r="Q68" s="76"/>
      <c r="R68" s="76"/>
    </row>
    <row r="69" spans="2:18" ht="15" customHeight="1">
      <c r="B69" s="384">
        <f>+B67+1</f>
        <v>31</v>
      </c>
      <c r="C69" s="238" t="s">
        <v>872</v>
      </c>
      <c r="D69" s="226">
        <v>43312</v>
      </c>
      <c r="E69" s="222">
        <v>25</v>
      </c>
      <c r="F69" s="222">
        <v>34</v>
      </c>
      <c r="G69" s="222">
        <v>20</v>
      </c>
      <c r="H69" s="222">
        <v>42</v>
      </c>
      <c r="I69" s="222">
        <v>45</v>
      </c>
      <c r="J69" s="223">
        <v>6</v>
      </c>
      <c r="K69" s="224">
        <v>11</v>
      </c>
      <c r="L69" s="255"/>
      <c r="N69" s="159"/>
      <c r="O69" s="160"/>
      <c r="P69" s="76"/>
      <c r="Q69" s="76"/>
      <c r="R69" s="76"/>
    </row>
    <row r="70" spans="2:18" ht="15" customHeight="1">
      <c r="B70" s="385"/>
      <c r="C70" s="239" t="s">
        <v>873</v>
      </c>
      <c r="D70" s="233">
        <v>43315</v>
      </c>
      <c r="E70" s="234">
        <v>26</v>
      </c>
      <c r="F70" s="234">
        <v>38</v>
      </c>
      <c r="G70" s="234">
        <v>36</v>
      </c>
      <c r="H70" s="234">
        <v>43</v>
      </c>
      <c r="I70" s="234">
        <v>7</v>
      </c>
      <c r="J70" s="235">
        <v>12</v>
      </c>
      <c r="K70" s="236">
        <v>6</v>
      </c>
      <c r="L70" s="300" t="s">
        <v>959</v>
      </c>
      <c r="N70" s="159"/>
      <c r="O70" s="160"/>
      <c r="P70" s="76"/>
      <c r="Q70" s="76"/>
      <c r="R70" s="76"/>
    </row>
    <row r="71" spans="2:18" ht="15" customHeight="1">
      <c r="B71" s="384">
        <f>+B69+1</f>
        <v>32</v>
      </c>
      <c r="C71" s="238" t="s">
        <v>874</v>
      </c>
      <c r="D71" s="226">
        <v>43319</v>
      </c>
      <c r="E71" s="222">
        <v>30</v>
      </c>
      <c r="F71" s="222">
        <v>29</v>
      </c>
      <c r="G71" s="222">
        <v>28</v>
      </c>
      <c r="H71" s="222">
        <v>36</v>
      </c>
      <c r="I71" s="222">
        <v>16</v>
      </c>
      <c r="J71" s="223">
        <v>10</v>
      </c>
      <c r="K71" s="224">
        <v>8</v>
      </c>
      <c r="L71" s="255"/>
      <c r="N71" s="159"/>
      <c r="O71" s="160"/>
      <c r="P71" s="76"/>
      <c r="Q71" s="76"/>
      <c r="R71" s="76"/>
    </row>
    <row r="72" spans="2:18" ht="15" customHeight="1">
      <c r="B72" s="385"/>
      <c r="C72" s="239" t="s">
        <v>875</v>
      </c>
      <c r="D72" s="233">
        <v>43322</v>
      </c>
      <c r="E72" s="234">
        <v>43</v>
      </c>
      <c r="F72" s="234">
        <v>44</v>
      </c>
      <c r="G72" s="234">
        <v>20</v>
      </c>
      <c r="H72" s="234">
        <v>18</v>
      </c>
      <c r="I72" s="234">
        <v>36</v>
      </c>
      <c r="J72" s="235">
        <v>9</v>
      </c>
      <c r="K72" s="236">
        <v>3</v>
      </c>
      <c r="L72" s="300" t="s">
        <v>960</v>
      </c>
      <c r="N72" s="159"/>
      <c r="O72" s="160"/>
      <c r="P72" s="76"/>
      <c r="Q72" s="76"/>
      <c r="R72" s="76"/>
    </row>
    <row r="73" spans="2:18" ht="15" customHeight="1">
      <c r="B73" s="384">
        <f>+B71+1</f>
        <v>33</v>
      </c>
      <c r="C73" s="238" t="s">
        <v>876</v>
      </c>
      <c r="D73" s="226">
        <v>43326</v>
      </c>
      <c r="E73" s="222">
        <v>31</v>
      </c>
      <c r="F73" s="222">
        <v>1</v>
      </c>
      <c r="G73" s="222">
        <v>15</v>
      </c>
      <c r="H73" s="222">
        <v>25</v>
      </c>
      <c r="I73" s="222">
        <v>18</v>
      </c>
      <c r="J73" s="223">
        <v>9</v>
      </c>
      <c r="K73" s="224">
        <v>11</v>
      </c>
      <c r="L73" s="255"/>
      <c r="N73" s="159"/>
      <c r="O73" s="160"/>
      <c r="P73" s="76"/>
      <c r="Q73" s="76"/>
      <c r="R73" s="76"/>
    </row>
    <row r="74" spans="2:18" ht="15" customHeight="1">
      <c r="B74" s="385"/>
      <c r="C74" s="239" t="s">
        <v>877</v>
      </c>
      <c r="D74" s="233">
        <v>43329</v>
      </c>
      <c r="E74" s="234">
        <v>18</v>
      </c>
      <c r="F74" s="234">
        <v>24</v>
      </c>
      <c r="G74" s="234">
        <v>2</v>
      </c>
      <c r="H74" s="234">
        <v>43</v>
      </c>
      <c r="I74" s="234">
        <v>15</v>
      </c>
      <c r="J74" s="235">
        <v>8</v>
      </c>
      <c r="K74" s="236">
        <v>12</v>
      </c>
      <c r="L74" s="300" t="s">
        <v>961</v>
      </c>
      <c r="N74" s="159"/>
      <c r="O74" s="160"/>
      <c r="P74" s="76"/>
      <c r="Q74" s="76"/>
      <c r="R74" s="76"/>
    </row>
    <row r="75" spans="2:18" ht="15" customHeight="1">
      <c r="B75" s="384">
        <f>+B73+1</f>
        <v>34</v>
      </c>
      <c r="C75" s="238" t="s">
        <v>878</v>
      </c>
      <c r="D75" s="226">
        <v>43333</v>
      </c>
      <c r="E75" s="222">
        <v>43</v>
      </c>
      <c r="F75" s="222">
        <v>16</v>
      </c>
      <c r="G75" s="222">
        <v>49</v>
      </c>
      <c r="H75" s="222">
        <v>23</v>
      </c>
      <c r="I75" s="222">
        <v>42</v>
      </c>
      <c r="J75" s="223">
        <v>12</v>
      </c>
      <c r="K75" s="224">
        <v>10</v>
      </c>
      <c r="L75" s="255"/>
      <c r="N75" s="159"/>
      <c r="O75" s="160"/>
      <c r="P75" s="76"/>
      <c r="Q75" s="76"/>
      <c r="R75" s="76"/>
    </row>
    <row r="76" spans="2:18" ht="15" customHeight="1">
      <c r="B76" s="385"/>
      <c r="C76" s="239" t="s">
        <v>879</v>
      </c>
      <c r="D76" s="233">
        <v>43336</v>
      </c>
      <c r="E76" s="234">
        <v>31</v>
      </c>
      <c r="F76" s="234">
        <v>36</v>
      </c>
      <c r="G76" s="234">
        <v>50</v>
      </c>
      <c r="H76" s="234">
        <v>14</v>
      </c>
      <c r="I76" s="234">
        <v>3</v>
      </c>
      <c r="J76" s="235">
        <v>12</v>
      </c>
      <c r="K76" s="236">
        <v>1</v>
      </c>
      <c r="L76" s="300" t="s">
        <v>962</v>
      </c>
      <c r="N76" s="159"/>
      <c r="O76" s="160"/>
      <c r="P76" s="76"/>
      <c r="Q76" s="76"/>
      <c r="R76" s="76"/>
    </row>
    <row r="77" spans="2:12" ht="15" customHeight="1">
      <c r="B77" s="384">
        <f>+B75+1</f>
        <v>35</v>
      </c>
      <c r="C77" s="238" t="s">
        <v>880</v>
      </c>
      <c r="D77" s="226">
        <v>43340</v>
      </c>
      <c r="E77" s="222">
        <v>42</v>
      </c>
      <c r="F77" s="222">
        <v>46</v>
      </c>
      <c r="G77" s="222">
        <v>4</v>
      </c>
      <c r="H77" s="222">
        <v>16</v>
      </c>
      <c r="I77" s="222">
        <v>32</v>
      </c>
      <c r="J77" s="223">
        <v>12</v>
      </c>
      <c r="K77" s="224">
        <v>8</v>
      </c>
      <c r="L77" s="255"/>
    </row>
    <row r="78" spans="2:12" ht="15" customHeight="1">
      <c r="B78" s="385"/>
      <c r="C78" s="239" t="s">
        <v>881</v>
      </c>
      <c r="D78" s="247">
        <v>43343</v>
      </c>
      <c r="E78" s="234">
        <v>4</v>
      </c>
      <c r="F78" s="234">
        <v>42</v>
      </c>
      <c r="G78" s="234">
        <v>30</v>
      </c>
      <c r="H78" s="234">
        <v>38</v>
      </c>
      <c r="I78" s="234">
        <v>31</v>
      </c>
      <c r="J78" s="235">
        <v>4</v>
      </c>
      <c r="K78" s="236">
        <v>6</v>
      </c>
      <c r="L78" s="300" t="s">
        <v>963</v>
      </c>
    </row>
    <row r="79" spans="2:12" ht="15" customHeight="1">
      <c r="B79" s="384">
        <f>+B77+1</f>
        <v>36</v>
      </c>
      <c r="C79" s="238" t="s">
        <v>882</v>
      </c>
      <c r="D79" s="226">
        <v>43347</v>
      </c>
      <c r="E79" s="222">
        <v>47</v>
      </c>
      <c r="F79" s="222">
        <v>5</v>
      </c>
      <c r="G79" s="222">
        <v>28</v>
      </c>
      <c r="H79" s="222">
        <v>30</v>
      </c>
      <c r="I79" s="222">
        <v>14</v>
      </c>
      <c r="J79" s="223">
        <v>11</v>
      </c>
      <c r="K79" s="224">
        <v>4</v>
      </c>
      <c r="L79" s="255"/>
    </row>
    <row r="80" spans="2:12" ht="15" customHeight="1">
      <c r="B80" s="385"/>
      <c r="C80" s="239" t="s">
        <v>883</v>
      </c>
      <c r="D80" s="233">
        <v>43350</v>
      </c>
      <c r="E80" s="234">
        <v>50</v>
      </c>
      <c r="F80" s="234">
        <v>31</v>
      </c>
      <c r="G80" s="234">
        <v>27</v>
      </c>
      <c r="H80" s="234">
        <v>4</v>
      </c>
      <c r="I80" s="234">
        <v>23</v>
      </c>
      <c r="J80" s="235">
        <v>1</v>
      </c>
      <c r="K80" s="236">
        <v>8</v>
      </c>
      <c r="L80" s="300" t="s">
        <v>964</v>
      </c>
    </row>
    <row r="81" spans="2:12" ht="15" customHeight="1">
      <c r="B81" s="384">
        <f>+B79+1</f>
        <v>37</v>
      </c>
      <c r="C81" s="238" t="s">
        <v>884</v>
      </c>
      <c r="D81" s="226">
        <v>43354</v>
      </c>
      <c r="E81" s="222">
        <v>32</v>
      </c>
      <c r="F81" s="222">
        <v>18</v>
      </c>
      <c r="G81" s="222">
        <v>9</v>
      </c>
      <c r="H81" s="222">
        <v>38</v>
      </c>
      <c r="I81" s="222">
        <v>46</v>
      </c>
      <c r="J81" s="223">
        <v>2</v>
      </c>
      <c r="K81" s="224">
        <v>3</v>
      </c>
      <c r="L81" s="255"/>
    </row>
    <row r="82" spans="2:12" ht="13.5">
      <c r="B82" s="385"/>
      <c r="C82" s="239" t="s">
        <v>885</v>
      </c>
      <c r="D82" s="233">
        <v>43357</v>
      </c>
      <c r="E82" s="234">
        <v>45</v>
      </c>
      <c r="F82" s="234">
        <v>40</v>
      </c>
      <c r="G82" s="234">
        <v>33</v>
      </c>
      <c r="H82" s="234">
        <v>1</v>
      </c>
      <c r="I82" s="234">
        <v>3</v>
      </c>
      <c r="J82" s="235">
        <v>4</v>
      </c>
      <c r="K82" s="236">
        <v>3</v>
      </c>
      <c r="L82" s="300" t="s">
        <v>965</v>
      </c>
    </row>
    <row r="83" spans="2:12" ht="13.5">
      <c r="B83" s="384">
        <f>+B81+1</f>
        <v>38</v>
      </c>
      <c r="C83" s="238" t="s">
        <v>886</v>
      </c>
      <c r="D83" s="226">
        <v>43361</v>
      </c>
      <c r="E83" s="222">
        <v>10</v>
      </c>
      <c r="F83" s="222">
        <v>32</v>
      </c>
      <c r="G83" s="222">
        <v>45</v>
      </c>
      <c r="H83" s="222">
        <v>8</v>
      </c>
      <c r="I83" s="222">
        <v>3</v>
      </c>
      <c r="J83" s="223">
        <v>4</v>
      </c>
      <c r="K83" s="224">
        <v>12</v>
      </c>
      <c r="L83" s="255"/>
    </row>
    <row r="84" spans="2:12" ht="13.5">
      <c r="B84" s="385"/>
      <c r="C84" s="239" t="s">
        <v>887</v>
      </c>
      <c r="D84" s="233">
        <v>43364</v>
      </c>
      <c r="E84" s="234">
        <v>5</v>
      </c>
      <c r="F84" s="234">
        <v>7</v>
      </c>
      <c r="G84" s="234">
        <v>37</v>
      </c>
      <c r="H84" s="234">
        <v>25</v>
      </c>
      <c r="I84" s="234">
        <v>21</v>
      </c>
      <c r="J84" s="235">
        <v>3</v>
      </c>
      <c r="K84" s="236">
        <v>4</v>
      </c>
      <c r="L84" s="300" t="s">
        <v>966</v>
      </c>
    </row>
    <row r="85" spans="2:12" ht="13.5">
      <c r="B85" s="384">
        <f>+B83+1</f>
        <v>39</v>
      </c>
      <c r="C85" s="238" t="s">
        <v>888</v>
      </c>
      <c r="D85" s="226">
        <v>43368</v>
      </c>
      <c r="E85" s="222">
        <v>38</v>
      </c>
      <c r="F85" s="222">
        <v>6</v>
      </c>
      <c r="G85" s="222">
        <v>20</v>
      </c>
      <c r="H85" s="222">
        <v>30</v>
      </c>
      <c r="I85" s="222">
        <v>15</v>
      </c>
      <c r="J85" s="223">
        <v>4</v>
      </c>
      <c r="K85" s="224">
        <v>7</v>
      </c>
      <c r="L85" s="255"/>
    </row>
    <row r="86" spans="2:12" ht="13.5">
      <c r="B86" s="385"/>
      <c r="C86" s="239" t="s">
        <v>889</v>
      </c>
      <c r="D86" s="233">
        <v>43371</v>
      </c>
      <c r="E86" s="234">
        <v>4</v>
      </c>
      <c r="F86" s="234">
        <v>8</v>
      </c>
      <c r="G86" s="234">
        <v>50</v>
      </c>
      <c r="H86" s="234">
        <v>2</v>
      </c>
      <c r="I86" s="234">
        <v>27</v>
      </c>
      <c r="J86" s="235">
        <v>2</v>
      </c>
      <c r="K86" s="236">
        <v>9</v>
      </c>
      <c r="L86" s="300" t="s">
        <v>967</v>
      </c>
    </row>
    <row r="87" spans="2:12" ht="13.5">
      <c r="B87" s="384">
        <f>+B85+1</f>
        <v>40</v>
      </c>
      <c r="C87" s="238" t="s">
        <v>890</v>
      </c>
      <c r="D87" s="226">
        <v>43375</v>
      </c>
      <c r="E87" s="222">
        <v>45</v>
      </c>
      <c r="F87" s="222">
        <v>29</v>
      </c>
      <c r="G87" s="222">
        <v>37</v>
      </c>
      <c r="H87" s="222">
        <v>7</v>
      </c>
      <c r="I87" s="222">
        <v>17</v>
      </c>
      <c r="J87" s="223">
        <v>11</v>
      </c>
      <c r="K87" s="224">
        <v>3</v>
      </c>
      <c r="L87" s="255"/>
    </row>
    <row r="88" spans="2:12" ht="13.5">
      <c r="B88" s="385"/>
      <c r="C88" s="239" t="s">
        <v>891</v>
      </c>
      <c r="D88" s="233">
        <v>43378</v>
      </c>
      <c r="E88" s="234">
        <v>16</v>
      </c>
      <c r="F88" s="234">
        <v>8</v>
      </c>
      <c r="G88" s="234">
        <v>26</v>
      </c>
      <c r="H88" s="234">
        <v>35</v>
      </c>
      <c r="I88" s="234">
        <v>24</v>
      </c>
      <c r="J88" s="235">
        <v>11</v>
      </c>
      <c r="K88" s="236">
        <v>3</v>
      </c>
      <c r="L88" s="300" t="s">
        <v>968</v>
      </c>
    </row>
    <row r="89" spans="2:12" ht="13.5">
      <c r="B89" s="384">
        <f>+B87+1</f>
        <v>41</v>
      </c>
      <c r="C89" s="238" t="s">
        <v>892</v>
      </c>
      <c r="D89" s="226">
        <v>43382</v>
      </c>
      <c r="E89" s="222">
        <v>3</v>
      </c>
      <c r="F89" s="222">
        <v>45</v>
      </c>
      <c r="G89" s="222">
        <v>44</v>
      </c>
      <c r="H89" s="222">
        <v>12</v>
      </c>
      <c r="I89" s="222">
        <v>36</v>
      </c>
      <c r="J89" s="223">
        <v>11</v>
      </c>
      <c r="K89" s="224">
        <v>8</v>
      </c>
      <c r="L89" s="255"/>
    </row>
    <row r="90" spans="2:12" ht="13.5">
      <c r="B90" s="385"/>
      <c r="C90" s="239" t="s">
        <v>893</v>
      </c>
      <c r="D90" s="233">
        <v>43385</v>
      </c>
      <c r="E90" s="234">
        <v>31</v>
      </c>
      <c r="F90" s="234">
        <v>4</v>
      </c>
      <c r="G90" s="234">
        <v>12</v>
      </c>
      <c r="H90" s="234">
        <v>43</v>
      </c>
      <c r="I90" s="234">
        <v>9</v>
      </c>
      <c r="J90" s="235">
        <v>8</v>
      </c>
      <c r="K90" s="236">
        <v>5</v>
      </c>
      <c r="L90" s="300" t="s">
        <v>969</v>
      </c>
    </row>
    <row r="91" spans="2:12" ht="13.5">
      <c r="B91" s="384">
        <f>+B89+1</f>
        <v>42</v>
      </c>
      <c r="C91" s="238" t="s">
        <v>894</v>
      </c>
      <c r="D91" s="226">
        <v>43389</v>
      </c>
      <c r="E91" s="222">
        <v>15</v>
      </c>
      <c r="F91" s="222">
        <v>28</v>
      </c>
      <c r="G91" s="222">
        <v>42</v>
      </c>
      <c r="H91" s="222">
        <v>37</v>
      </c>
      <c r="I91" s="222">
        <v>40</v>
      </c>
      <c r="J91" s="223">
        <v>1</v>
      </c>
      <c r="K91" s="224">
        <v>6</v>
      </c>
      <c r="L91" s="255"/>
    </row>
    <row r="92" spans="2:12" ht="13.5">
      <c r="B92" s="385"/>
      <c r="C92" s="239" t="s">
        <v>895</v>
      </c>
      <c r="D92" s="233">
        <v>43392</v>
      </c>
      <c r="E92" s="234">
        <v>1</v>
      </c>
      <c r="F92" s="234">
        <v>3</v>
      </c>
      <c r="G92" s="234">
        <v>47</v>
      </c>
      <c r="H92" s="234">
        <v>29</v>
      </c>
      <c r="I92" s="234">
        <v>48</v>
      </c>
      <c r="J92" s="235">
        <v>12</v>
      </c>
      <c r="K92" s="236">
        <v>3</v>
      </c>
      <c r="L92" s="300" t="s">
        <v>970</v>
      </c>
    </row>
    <row r="93" spans="2:12" ht="13.5">
      <c r="B93" s="384">
        <f>+B91+1</f>
        <v>43</v>
      </c>
      <c r="C93" s="238" t="s">
        <v>896</v>
      </c>
      <c r="D93" s="226">
        <v>43396</v>
      </c>
      <c r="E93" s="222">
        <v>32</v>
      </c>
      <c r="F93" s="222">
        <v>2</v>
      </c>
      <c r="G93" s="222">
        <v>1</v>
      </c>
      <c r="H93" s="222">
        <v>5</v>
      </c>
      <c r="I93" s="222">
        <v>21</v>
      </c>
      <c r="J93" s="223">
        <v>12</v>
      </c>
      <c r="K93" s="224">
        <v>2</v>
      </c>
      <c r="L93" s="255"/>
    </row>
    <row r="94" spans="2:12" ht="13.5">
      <c r="B94" s="385"/>
      <c r="C94" s="239" t="s">
        <v>897</v>
      </c>
      <c r="D94" s="233">
        <v>43399</v>
      </c>
      <c r="E94" s="234">
        <v>5</v>
      </c>
      <c r="F94" s="234">
        <v>31</v>
      </c>
      <c r="G94" s="234">
        <v>18</v>
      </c>
      <c r="H94" s="234">
        <v>21</v>
      </c>
      <c r="I94" s="234">
        <v>35</v>
      </c>
      <c r="J94" s="235">
        <v>6</v>
      </c>
      <c r="K94" s="236">
        <v>9</v>
      </c>
      <c r="L94" s="300" t="s">
        <v>971</v>
      </c>
    </row>
    <row r="95" spans="2:12" ht="13.5">
      <c r="B95" s="384">
        <f>+B93+1</f>
        <v>44</v>
      </c>
      <c r="C95" s="238" t="s">
        <v>898</v>
      </c>
      <c r="D95" s="226">
        <v>43403</v>
      </c>
      <c r="E95" s="222">
        <v>44</v>
      </c>
      <c r="F95" s="222">
        <v>27</v>
      </c>
      <c r="G95" s="222">
        <v>23</v>
      </c>
      <c r="H95" s="222">
        <v>17</v>
      </c>
      <c r="I95" s="222">
        <v>43</v>
      </c>
      <c r="J95" s="223">
        <v>1</v>
      </c>
      <c r="K95" s="224">
        <v>12</v>
      </c>
      <c r="L95" s="255"/>
    </row>
    <row r="96" spans="2:12" ht="13.5">
      <c r="B96" s="385"/>
      <c r="C96" s="239" t="s">
        <v>899</v>
      </c>
      <c r="D96" s="233">
        <v>43406</v>
      </c>
      <c r="E96" s="234">
        <v>15</v>
      </c>
      <c r="F96" s="234">
        <v>37</v>
      </c>
      <c r="G96" s="234">
        <v>5</v>
      </c>
      <c r="H96" s="234">
        <v>17</v>
      </c>
      <c r="I96" s="234">
        <v>44</v>
      </c>
      <c r="J96" s="235">
        <v>11</v>
      </c>
      <c r="K96" s="236">
        <v>7</v>
      </c>
      <c r="L96" s="300" t="s">
        <v>972</v>
      </c>
    </row>
    <row r="97" spans="2:12" ht="13.5">
      <c r="B97" s="384">
        <f>+B95+1</f>
        <v>45</v>
      </c>
      <c r="C97" s="238" t="s">
        <v>900</v>
      </c>
      <c r="D97" s="226">
        <v>43410</v>
      </c>
      <c r="E97" s="222">
        <v>14</v>
      </c>
      <c r="F97" s="222">
        <v>36</v>
      </c>
      <c r="G97" s="222">
        <v>24</v>
      </c>
      <c r="H97" s="222">
        <v>43</v>
      </c>
      <c r="I97" s="222">
        <v>40</v>
      </c>
      <c r="J97" s="223">
        <v>2</v>
      </c>
      <c r="K97" s="224">
        <v>9</v>
      </c>
      <c r="L97" s="255"/>
    </row>
    <row r="98" spans="2:12" ht="13.5">
      <c r="B98" s="385"/>
      <c r="C98" s="239" t="s">
        <v>901</v>
      </c>
      <c r="D98" s="233">
        <v>43413</v>
      </c>
      <c r="E98" s="234">
        <v>49</v>
      </c>
      <c r="F98" s="234">
        <v>17</v>
      </c>
      <c r="G98" s="234">
        <v>37</v>
      </c>
      <c r="H98" s="234">
        <v>32</v>
      </c>
      <c r="I98" s="234">
        <v>14</v>
      </c>
      <c r="J98" s="235">
        <v>11</v>
      </c>
      <c r="K98" s="236">
        <v>12</v>
      </c>
      <c r="L98" s="300" t="s">
        <v>973</v>
      </c>
    </row>
    <row r="99" spans="2:12" ht="13.5">
      <c r="B99" s="384">
        <f>+B97+1</f>
        <v>46</v>
      </c>
      <c r="C99" s="238" t="s">
        <v>902</v>
      </c>
      <c r="D99" s="226">
        <v>43417</v>
      </c>
      <c r="E99" s="222">
        <v>10</v>
      </c>
      <c r="F99" s="222">
        <v>7</v>
      </c>
      <c r="G99" s="222">
        <v>13</v>
      </c>
      <c r="H99" s="222">
        <v>2</v>
      </c>
      <c r="I99" s="222">
        <v>42</v>
      </c>
      <c r="J99" s="223">
        <v>6</v>
      </c>
      <c r="K99" s="224">
        <v>3</v>
      </c>
      <c r="L99" s="255"/>
    </row>
    <row r="100" spans="2:12" ht="13.5">
      <c r="B100" s="385"/>
      <c r="C100" s="239" t="s">
        <v>903</v>
      </c>
      <c r="D100" s="233">
        <v>43420</v>
      </c>
      <c r="E100" s="234">
        <v>9</v>
      </c>
      <c r="F100" s="234">
        <v>10</v>
      </c>
      <c r="G100" s="234">
        <v>28</v>
      </c>
      <c r="H100" s="234">
        <v>41</v>
      </c>
      <c r="I100" s="234">
        <v>13</v>
      </c>
      <c r="J100" s="235">
        <v>12</v>
      </c>
      <c r="K100" s="236">
        <v>1</v>
      </c>
      <c r="L100" s="300" t="s">
        <v>974</v>
      </c>
    </row>
    <row r="101" spans="2:12" ht="13.5">
      <c r="B101" s="384">
        <f>+B99+1</f>
        <v>47</v>
      </c>
      <c r="C101" s="238" t="s">
        <v>904</v>
      </c>
      <c r="D101" s="226">
        <v>43424</v>
      </c>
      <c r="E101" s="222">
        <v>6</v>
      </c>
      <c r="F101" s="222">
        <v>48</v>
      </c>
      <c r="G101" s="222">
        <v>19</v>
      </c>
      <c r="H101" s="222">
        <v>45</v>
      </c>
      <c r="I101" s="222">
        <v>39</v>
      </c>
      <c r="J101" s="223">
        <v>7</v>
      </c>
      <c r="K101" s="224">
        <v>12</v>
      </c>
      <c r="L101" s="255"/>
    </row>
    <row r="102" spans="2:12" ht="13.5">
      <c r="B102" s="385"/>
      <c r="C102" s="239" t="s">
        <v>905</v>
      </c>
      <c r="D102" s="233">
        <v>43427</v>
      </c>
      <c r="E102" s="234">
        <v>25</v>
      </c>
      <c r="F102" s="234">
        <v>30</v>
      </c>
      <c r="G102" s="234">
        <v>5</v>
      </c>
      <c r="H102" s="234">
        <v>26</v>
      </c>
      <c r="I102" s="234">
        <v>8</v>
      </c>
      <c r="J102" s="235">
        <v>3</v>
      </c>
      <c r="K102" s="236">
        <v>10</v>
      </c>
      <c r="L102" s="300" t="s">
        <v>1080</v>
      </c>
    </row>
    <row r="103" spans="2:12" ht="13.5">
      <c r="B103" s="384">
        <f>+B101+1</f>
        <v>48</v>
      </c>
      <c r="C103" s="238" t="s">
        <v>906</v>
      </c>
      <c r="D103" s="226">
        <v>43431</v>
      </c>
      <c r="E103" s="222">
        <v>17</v>
      </c>
      <c r="F103" s="222">
        <v>16</v>
      </c>
      <c r="G103" s="222">
        <v>4</v>
      </c>
      <c r="H103" s="222">
        <v>32</v>
      </c>
      <c r="I103" s="222">
        <v>18</v>
      </c>
      <c r="J103" s="223">
        <v>11</v>
      </c>
      <c r="K103" s="224">
        <v>2</v>
      </c>
      <c r="L103" s="255"/>
    </row>
    <row r="104" spans="2:12" ht="13.5">
      <c r="B104" s="385"/>
      <c r="C104" s="239" t="s">
        <v>907</v>
      </c>
      <c r="D104" s="233">
        <v>43434</v>
      </c>
      <c r="E104" s="234">
        <v>3</v>
      </c>
      <c r="F104" s="234">
        <v>10</v>
      </c>
      <c r="G104" s="234">
        <v>26</v>
      </c>
      <c r="H104" s="234">
        <v>23</v>
      </c>
      <c r="I104" s="234">
        <v>12</v>
      </c>
      <c r="J104" s="235">
        <v>12</v>
      </c>
      <c r="K104" s="236">
        <v>1</v>
      </c>
      <c r="L104" s="300" t="s">
        <v>1081</v>
      </c>
    </row>
    <row r="105" spans="2:12" ht="13.5">
      <c r="B105" s="384">
        <f>+B103+1</f>
        <v>49</v>
      </c>
      <c r="C105" s="238" t="s">
        <v>908</v>
      </c>
      <c r="D105" s="226">
        <v>43438</v>
      </c>
      <c r="E105" s="222">
        <v>21</v>
      </c>
      <c r="F105" s="222">
        <v>19</v>
      </c>
      <c r="G105" s="222">
        <v>45</v>
      </c>
      <c r="H105" s="222">
        <v>20</v>
      </c>
      <c r="I105" s="222">
        <v>42</v>
      </c>
      <c r="J105" s="223">
        <v>8</v>
      </c>
      <c r="K105" s="224">
        <v>9</v>
      </c>
      <c r="L105" s="255"/>
    </row>
    <row r="106" spans="2:12" ht="13.5">
      <c r="B106" s="385"/>
      <c r="C106" s="239" t="s">
        <v>909</v>
      </c>
      <c r="D106" s="233">
        <v>43441</v>
      </c>
      <c r="E106" s="234">
        <v>17</v>
      </c>
      <c r="F106" s="234">
        <v>11</v>
      </c>
      <c r="G106" s="234">
        <v>37</v>
      </c>
      <c r="H106" s="234">
        <v>48</v>
      </c>
      <c r="I106" s="234">
        <v>26</v>
      </c>
      <c r="J106" s="235">
        <v>1</v>
      </c>
      <c r="K106" s="236">
        <v>10</v>
      </c>
      <c r="L106" s="300" t="s">
        <v>1082</v>
      </c>
    </row>
    <row r="107" spans="2:12" ht="13.5">
      <c r="B107" s="384">
        <f>+B105+1</f>
        <v>50</v>
      </c>
      <c r="C107" s="238" t="s">
        <v>910</v>
      </c>
      <c r="D107" s="226">
        <v>43445</v>
      </c>
      <c r="E107" s="222">
        <v>4</v>
      </c>
      <c r="F107" s="222">
        <v>13</v>
      </c>
      <c r="G107" s="222">
        <v>7</v>
      </c>
      <c r="H107" s="222">
        <v>42</v>
      </c>
      <c r="I107" s="222">
        <v>23</v>
      </c>
      <c r="J107" s="223">
        <v>1</v>
      </c>
      <c r="K107" s="224">
        <v>3</v>
      </c>
      <c r="L107" s="255"/>
    </row>
    <row r="108" spans="2:12" ht="13.5">
      <c r="B108" s="385"/>
      <c r="C108" s="239" t="s">
        <v>911</v>
      </c>
      <c r="D108" s="233">
        <v>43448</v>
      </c>
      <c r="E108" s="234">
        <v>29</v>
      </c>
      <c r="F108" s="234">
        <v>12</v>
      </c>
      <c r="G108" s="234">
        <v>38</v>
      </c>
      <c r="H108" s="234">
        <v>44</v>
      </c>
      <c r="I108" s="234">
        <v>42</v>
      </c>
      <c r="J108" s="235">
        <v>12</v>
      </c>
      <c r="K108" s="236">
        <v>2</v>
      </c>
      <c r="L108" s="300" t="s">
        <v>1083</v>
      </c>
    </row>
    <row r="109" spans="2:12" ht="13.5">
      <c r="B109" s="384">
        <f>+B107+1</f>
        <v>51</v>
      </c>
      <c r="C109" s="238" t="s">
        <v>912</v>
      </c>
      <c r="D109" s="226">
        <v>43452</v>
      </c>
      <c r="E109" s="222">
        <v>1</v>
      </c>
      <c r="F109" s="222">
        <v>18</v>
      </c>
      <c r="G109" s="222">
        <v>39</v>
      </c>
      <c r="H109" s="222">
        <v>48</v>
      </c>
      <c r="I109" s="222">
        <v>9</v>
      </c>
      <c r="J109" s="223">
        <v>7</v>
      </c>
      <c r="K109" s="224">
        <v>5</v>
      </c>
      <c r="L109" s="255"/>
    </row>
    <row r="110" spans="2:12" ht="13.5">
      <c r="B110" s="385"/>
      <c r="C110" s="239" t="s">
        <v>913</v>
      </c>
      <c r="D110" s="233">
        <v>43455</v>
      </c>
      <c r="E110" s="234">
        <v>12</v>
      </c>
      <c r="F110" s="234">
        <v>2</v>
      </c>
      <c r="G110" s="234">
        <v>34</v>
      </c>
      <c r="H110" s="234">
        <v>50</v>
      </c>
      <c r="I110" s="234">
        <v>15</v>
      </c>
      <c r="J110" s="235">
        <v>4</v>
      </c>
      <c r="K110" s="236">
        <v>3</v>
      </c>
      <c r="L110" s="300" t="s">
        <v>1084</v>
      </c>
    </row>
    <row r="111" spans="2:12" ht="13.5">
      <c r="B111" s="384">
        <f>+B109+1</f>
        <v>52</v>
      </c>
      <c r="C111" s="238" t="s">
        <v>914</v>
      </c>
      <c r="D111" s="226">
        <v>43459</v>
      </c>
      <c r="E111" s="222">
        <v>8</v>
      </c>
      <c r="F111" s="222">
        <v>4</v>
      </c>
      <c r="G111" s="222">
        <v>43</v>
      </c>
      <c r="H111" s="222">
        <v>31</v>
      </c>
      <c r="I111" s="222">
        <v>5</v>
      </c>
      <c r="J111" s="223">
        <v>9</v>
      </c>
      <c r="K111" s="224">
        <v>2</v>
      </c>
      <c r="L111" s="254"/>
    </row>
    <row r="112" spans="2:12" ht="14.25" thickBot="1">
      <c r="B112" s="390"/>
      <c r="C112" s="325" t="s">
        <v>915</v>
      </c>
      <c r="D112" s="252">
        <v>43462</v>
      </c>
      <c r="E112" s="326">
        <v>34</v>
      </c>
      <c r="F112" s="327">
        <v>16</v>
      </c>
      <c r="G112" s="327">
        <v>35</v>
      </c>
      <c r="H112" s="327">
        <v>45</v>
      </c>
      <c r="I112" s="327">
        <v>13</v>
      </c>
      <c r="J112" s="328">
        <v>10</v>
      </c>
      <c r="K112" s="329">
        <v>12</v>
      </c>
      <c r="L112" s="330" t="s">
        <v>1085</v>
      </c>
    </row>
    <row r="113" spans="2:12" ht="14.25">
      <c r="B113" s="396"/>
      <c r="C113" s="320"/>
      <c r="D113" s="321"/>
      <c r="E113" s="322"/>
      <c r="F113" s="322"/>
      <c r="G113" s="322"/>
      <c r="H113" s="322"/>
      <c r="I113" s="322"/>
      <c r="J113" s="323"/>
      <c r="K113" s="324"/>
      <c r="L113" s="254"/>
    </row>
    <row r="114" spans="2:12" ht="15" thickBot="1">
      <c r="B114" s="395"/>
      <c r="C114" s="264"/>
      <c r="D114" s="265"/>
      <c r="E114" s="266"/>
      <c r="F114" s="267"/>
      <c r="G114" s="267"/>
      <c r="H114" s="267"/>
      <c r="I114" s="267"/>
      <c r="J114" s="268"/>
      <c r="K114" s="269"/>
      <c r="L114" s="258"/>
    </row>
  </sheetData>
  <sheetProtection/>
  <mergeCells count="68">
    <mergeCell ref="B8:B9"/>
    <mergeCell ref="B1:G1"/>
    <mergeCell ref="B3:E3"/>
    <mergeCell ref="B4:K4"/>
    <mergeCell ref="B6:B7"/>
    <mergeCell ref="C6:C7"/>
    <mergeCell ref="D6:D7"/>
    <mergeCell ref="E6:K6"/>
    <mergeCell ref="L6:L7"/>
    <mergeCell ref="N6:O6"/>
    <mergeCell ref="Q6:R6"/>
    <mergeCell ref="E7:I7"/>
    <mergeCell ref="J7:K7"/>
    <mergeCell ref="B31:B32"/>
    <mergeCell ref="B10:B11"/>
    <mergeCell ref="B12:B13"/>
    <mergeCell ref="B14:B15"/>
    <mergeCell ref="B16:B17"/>
    <mergeCell ref="B18:B19"/>
    <mergeCell ref="B20:B21"/>
    <mergeCell ref="Q20:R20"/>
    <mergeCell ref="B25:B26"/>
    <mergeCell ref="B27:B28"/>
    <mergeCell ref="B29:B30"/>
    <mergeCell ref="C23:C24"/>
    <mergeCell ref="D23:D24"/>
    <mergeCell ref="J24:K24"/>
    <mergeCell ref="B55:B56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79:B80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103:B104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5:B106"/>
    <mergeCell ref="B107:B108"/>
    <mergeCell ref="B109:B110"/>
    <mergeCell ref="B111:B112"/>
    <mergeCell ref="B113:B1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3"/>
  <sheetViews>
    <sheetView tabSelected="1" zoomScalePageLayoutView="0" workbookViewId="0" topLeftCell="A67">
      <selection activeCell="E84" sqref="E84"/>
    </sheetView>
  </sheetViews>
  <sheetFormatPr defaultColWidth="12.421875" defaultRowHeight="12.75"/>
  <cols>
    <col min="1" max="1" width="4.281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17.00390625" style="0" customWidth="1"/>
    <col min="13" max="13" width="6.421875" style="0" customWidth="1"/>
    <col min="14" max="14" width="12.421875" style="0" customWidth="1"/>
    <col min="15" max="15" width="13.57421875" style="0" customWidth="1"/>
    <col min="16" max="16" width="5.8515625" style="0" customWidth="1"/>
    <col min="17" max="17" width="10.00390625" style="0" customWidth="1"/>
    <col min="18" max="18" width="9.28125" style="0" customWidth="1"/>
  </cols>
  <sheetData>
    <row r="1" spans="2:12" ht="15.75" thickBot="1">
      <c r="B1" s="352"/>
      <c r="C1" s="353"/>
      <c r="D1" s="353"/>
      <c r="E1" s="353"/>
      <c r="F1" s="353"/>
      <c r="G1" s="354"/>
      <c r="J1" s="2"/>
      <c r="K1" s="2"/>
      <c r="L1" s="2"/>
    </row>
    <row r="2" spans="3:12" ht="12.75">
      <c r="C2" s="2"/>
      <c r="J2" s="2"/>
      <c r="K2" s="2"/>
      <c r="L2" s="2"/>
    </row>
    <row r="3" spans="2:12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  <c r="L3" s="4"/>
    </row>
    <row r="4" spans="2:18" ht="25.5">
      <c r="B4" s="366" t="s">
        <v>975</v>
      </c>
      <c r="C4" s="366"/>
      <c r="D4" s="366"/>
      <c r="E4" s="366"/>
      <c r="F4" s="366"/>
      <c r="G4" s="366"/>
      <c r="H4" s="366"/>
      <c r="I4" s="366"/>
      <c r="J4" s="366"/>
      <c r="K4" s="366"/>
      <c r="L4" s="313"/>
      <c r="N4" s="74" t="s">
        <v>14</v>
      </c>
      <c r="O4" s="75"/>
      <c r="P4" s="75"/>
      <c r="Q4" s="75"/>
      <c r="R4" s="75"/>
    </row>
    <row r="5" spans="3:18" ht="6.75" customHeight="1" thickBot="1">
      <c r="C5" s="4"/>
      <c r="D5" s="4"/>
      <c r="E5" s="72"/>
      <c r="F5" s="72"/>
      <c r="G5" s="72"/>
      <c r="H5" s="72"/>
      <c r="I5" s="72"/>
      <c r="J5" s="4"/>
      <c r="K5" s="4"/>
      <c r="L5" s="4"/>
      <c r="N5" s="76"/>
      <c r="O5" s="76"/>
      <c r="P5" s="76"/>
      <c r="Q5" s="76"/>
      <c r="R5" s="76"/>
    </row>
    <row r="6" spans="2:18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L6" s="378" t="s">
        <v>649</v>
      </c>
      <c r="N6" s="339" t="s">
        <v>15</v>
      </c>
      <c r="O6" s="340"/>
      <c r="P6" s="76"/>
      <c r="Q6" s="339" t="s">
        <v>5</v>
      </c>
      <c r="R6" s="340"/>
    </row>
    <row r="7" spans="2:18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360" t="s">
        <v>5</v>
      </c>
      <c r="K7" s="363"/>
      <c r="L7" s="379"/>
      <c r="N7" s="77" t="s">
        <v>16</v>
      </c>
      <c r="O7" s="77" t="s">
        <v>17</v>
      </c>
      <c r="P7" s="78"/>
      <c r="Q7" s="77" t="s">
        <v>16</v>
      </c>
      <c r="R7" s="77" t="s">
        <v>17</v>
      </c>
    </row>
    <row r="8" spans="2:18" ht="15" customHeight="1">
      <c r="B8" s="376">
        <v>1</v>
      </c>
      <c r="C8" s="219" t="s">
        <v>976</v>
      </c>
      <c r="D8" s="220">
        <v>43466</v>
      </c>
      <c r="E8" s="221">
        <v>11</v>
      </c>
      <c r="F8" s="222">
        <v>25</v>
      </c>
      <c r="G8" s="222">
        <v>8</v>
      </c>
      <c r="H8" s="222">
        <v>28</v>
      </c>
      <c r="I8" s="222">
        <v>1</v>
      </c>
      <c r="J8" s="223">
        <v>4</v>
      </c>
      <c r="K8" s="224">
        <v>6</v>
      </c>
      <c r="L8" s="253"/>
      <c r="N8" s="79">
        <v>1</v>
      </c>
      <c r="O8" s="80">
        <f>COUNTIF($E$8:$I$113,"1")</f>
        <v>15</v>
      </c>
      <c r="P8" s="76"/>
      <c r="Q8" s="81">
        <v>1</v>
      </c>
      <c r="R8" s="80">
        <f>COUNTIF($J$8:$K$113,"1")</f>
        <v>12</v>
      </c>
    </row>
    <row r="9" spans="2:18" ht="15" customHeight="1">
      <c r="B9" s="377"/>
      <c r="C9" s="225" t="s">
        <v>977</v>
      </c>
      <c r="D9" s="226">
        <v>43469</v>
      </c>
      <c r="E9" s="222">
        <v>19</v>
      </c>
      <c r="F9" s="222">
        <v>7</v>
      </c>
      <c r="G9" s="222">
        <v>11</v>
      </c>
      <c r="H9" s="222">
        <v>37</v>
      </c>
      <c r="I9" s="222">
        <v>27</v>
      </c>
      <c r="J9" s="223">
        <v>10</v>
      </c>
      <c r="K9" s="224">
        <v>6</v>
      </c>
      <c r="L9" s="301" t="s">
        <v>1086</v>
      </c>
      <c r="N9" s="82">
        <f aca="true" t="shared" si="0" ref="N9:N25">+N8+1</f>
        <v>2</v>
      </c>
      <c r="O9" s="83">
        <f>COUNTIF($E$8:$I$113,"2")</f>
        <v>6</v>
      </c>
      <c r="P9" s="76"/>
      <c r="Q9" s="82">
        <v>2</v>
      </c>
      <c r="R9" s="83">
        <f>COUNTIF($J$8:$K$113,"2")</f>
        <v>19</v>
      </c>
    </row>
    <row r="10" spans="2:18" ht="15" customHeight="1">
      <c r="B10" s="374">
        <f>+B8+1</f>
        <v>2</v>
      </c>
      <c r="C10" s="238" t="s">
        <v>978</v>
      </c>
      <c r="D10" s="228">
        <v>43473</v>
      </c>
      <c r="E10" s="229">
        <v>19</v>
      </c>
      <c r="F10" s="229">
        <v>32</v>
      </c>
      <c r="G10" s="229">
        <v>31</v>
      </c>
      <c r="H10" s="229">
        <v>3</v>
      </c>
      <c r="I10" s="229">
        <v>22</v>
      </c>
      <c r="J10" s="230">
        <v>2</v>
      </c>
      <c r="K10" s="231">
        <v>11</v>
      </c>
      <c r="L10" s="255"/>
      <c r="N10" s="82">
        <f t="shared" si="0"/>
        <v>3</v>
      </c>
      <c r="O10" s="83">
        <f>COUNTIF($E$8:$I$113,"3")</f>
        <v>8</v>
      </c>
      <c r="P10" s="76"/>
      <c r="Q10" s="82">
        <v>3</v>
      </c>
      <c r="R10" s="83">
        <f>COUNTIF($J$8:$K$113,"3")</f>
        <v>13</v>
      </c>
    </row>
    <row r="11" spans="2:18" ht="15" customHeight="1">
      <c r="B11" s="375"/>
      <c r="C11" s="315" t="s">
        <v>979</v>
      </c>
      <c r="D11" s="233">
        <v>43476</v>
      </c>
      <c r="E11" s="234">
        <v>19</v>
      </c>
      <c r="F11" s="234">
        <v>48</v>
      </c>
      <c r="G11" s="234">
        <v>31</v>
      </c>
      <c r="H11" s="234">
        <v>39</v>
      </c>
      <c r="I11" s="234">
        <v>1</v>
      </c>
      <c r="J11" s="235">
        <v>6</v>
      </c>
      <c r="K11" s="236">
        <v>1</v>
      </c>
      <c r="L11" s="300" t="s">
        <v>1087</v>
      </c>
      <c r="N11" s="82">
        <f t="shared" si="0"/>
        <v>4</v>
      </c>
      <c r="O11" s="83">
        <f>COUNTIF($E$8:$I$113,"4")</f>
        <v>4</v>
      </c>
      <c r="P11" s="76"/>
      <c r="Q11" s="82">
        <v>4</v>
      </c>
      <c r="R11" s="83">
        <f>COUNTIF($J$8:$K$113,"4")</f>
        <v>8</v>
      </c>
    </row>
    <row r="12" spans="2:18" ht="15" customHeight="1">
      <c r="B12" s="374">
        <f>+B10+1</f>
        <v>3</v>
      </c>
      <c r="C12" s="238" t="s">
        <v>980</v>
      </c>
      <c r="D12" s="228">
        <v>43480</v>
      </c>
      <c r="E12" s="229">
        <v>33</v>
      </c>
      <c r="F12" s="229">
        <v>22</v>
      </c>
      <c r="G12" s="229">
        <v>35</v>
      </c>
      <c r="H12" s="229">
        <v>25</v>
      </c>
      <c r="I12" s="229">
        <v>29</v>
      </c>
      <c r="J12" s="230">
        <v>3</v>
      </c>
      <c r="K12" s="231">
        <v>6</v>
      </c>
      <c r="L12" s="255"/>
      <c r="M12" s="70"/>
      <c r="N12" s="82">
        <f t="shared" si="0"/>
        <v>5</v>
      </c>
      <c r="O12" s="83">
        <f>COUNTIF($E$8:$I$113,"5")</f>
        <v>7</v>
      </c>
      <c r="P12" s="76"/>
      <c r="Q12" s="82">
        <v>5</v>
      </c>
      <c r="R12" s="83">
        <f>COUNTIF($J$8:$K$113,"5")</f>
        <v>10</v>
      </c>
    </row>
    <row r="13" spans="2:18" ht="15" customHeight="1">
      <c r="B13" s="375"/>
      <c r="C13" s="315" t="s">
        <v>981</v>
      </c>
      <c r="D13" s="233">
        <v>43483</v>
      </c>
      <c r="E13" s="234">
        <v>5</v>
      </c>
      <c r="F13" s="234">
        <v>26</v>
      </c>
      <c r="G13" s="234">
        <v>46</v>
      </c>
      <c r="H13" s="234">
        <v>6</v>
      </c>
      <c r="I13" s="234">
        <v>30</v>
      </c>
      <c r="J13" s="235">
        <v>5</v>
      </c>
      <c r="K13" s="236">
        <v>10</v>
      </c>
      <c r="L13" s="300" t="s">
        <v>1088</v>
      </c>
      <c r="N13" s="82">
        <f t="shared" si="0"/>
        <v>6</v>
      </c>
      <c r="O13" s="83">
        <f>COUNTIF($E$8:$I$113,"6")</f>
        <v>7</v>
      </c>
      <c r="P13" s="76"/>
      <c r="Q13" s="82">
        <v>6</v>
      </c>
      <c r="R13" s="83">
        <f>COUNTIF($J$8:$K$113,"6")</f>
        <v>20</v>
      </c>
    </row>
    <row r="14" spans="2:18" ht="15" customHeight="1">
      <c r="B14" s="374">
        <f>+B12+1</f>
        <v>4</v>
      </c>
      <c r="C14" s="238" t="s">
        <v>982</v>
      </c>
      <c r="D14" s="228">
        <v>43487</v>
      </c>
      <c r="E14" s="229">
        <v>29</v>
      </c>
      <c r="F14" s="229">
        <v>49</v>
      </c>
      <c r="G14" s="229">
        <v>41</v>
      </c>
      <c r="H14" s="229">
        <v>9</v>
      </c>
      <c r="I14" s="229">
        <v>23</v>
      </c>
      <c r="J14" s="230">
        <v>8</v>
      </c>
      <c r="K14" s="231">
        <v>10</v>
      </c>
      <c r="L14" s="255"/>
      <c r="N14" s="82">
        <f t="shared" si="0"/>
        <v>7</v>
      </c>
      <c r="O14" s="83">
        <f>COUNTIF($E$8:$I$113,"7")</f>
        <v>8</v>
      </c>
      <c r="P14" s="76"/>
      <c r="Q14" s="82">
        <v>7</v>
      </c>
      <c r="R14" s="83">
        <f>COUNTIF($J$8:$K$113,"7")</f>
        <v>18</v>
      </c>
    </row>
    <row r="15" spans="2:18" ht="15" customHeight="1">
      <c r="B15" s="375"/>
      <c r="C15" s="315" t="s">
        <v>983</v>
      </c>
      <c r="D15" s="233">
        <v>43490</v>
      </c>
      <c r="E15" s="234">
        <v>15</v>
      </c>
      <c r="F15" s="234">
        <v>16</v>
      </c>
      <c r="G15" s="234">
        <v>13</v>
      </c>
      <c r="H15" s="234">
        <v>6</v>
      </c>
      <c r="I15" s="234">
        <v>1</v>
      </c>
      <c r="J15" s="235">
        <v>6</v>
      </c>
      <c r="K15" s="236">
        <v>10</v>
      </c>
      <c r="L15" s="300" t="s">
        <v>1089</v>
      </c>
      <c r="M15" s="43"/>
      <c r="N15" s="82">
        <f t="shared" si="0"/>
        <v>8</v>
      </c>
      <c r="O15" s="83">
        <f>COUNTIF($E$8:$I$113,"8")</f>
        <v>7</v>
      </c>
      <c r="P15" s="76"/>
      <c r="Q15" s="82">
        <v>8</v>
      </c>
      <c r="R15" s="83">
        <f>COUNTIF($J$8:$K$113,"8")</f>
        <v>11</v>
      </c>
    </row>
    <row r="16" spans="2:18" ht="15" customHeight="1">
      <c r="B16" s="374">
        <f>+B14+1</f>
        <v>5</v>
      </c>
      <c r="C16" s="238" t="s">
        <v>984</v>
      </c>
      <c r="D16" s="228">
        <v>43494</v>
      </c>
      <c r="E16" s="229">
        <v>39</v>
      </c>
      <c r="F16" s="229">
        <v>14</v>
      </c>
      <c r="G16" s="229">
        <v>24</v>
      </c>
      <c r="H16" s="229">
        <v>32</v>
      </c>
      <c r="I16" s="229">
        <v>26</v>
      </c>
      <c r="J16" s="230">
        <v>8</v>
      </c>
      <c r="K16" s="231">
        <v>3</v>
      </c>
      <c r="L16" s="255"/>
      <c r="N16" s="82">
        <f t="shared" si="0"/>
        <v>9</v>
      </c>
      <c r="O16" s="83">
        <f>COUNTIF($E$8:$I$113,"9")</f>
        <v>9</v>
      </c>
      <c r="P16" s="76"/>
      <c r="Q16" s="145">
        <v>9</v>
      </c>
      <c r="R16" s="146">
        <f>COUNTIF($J$8:$K$113,"9")</f>
        <v>8</v>
      </c>
    </row>
    <row r="17" spans="2:18" ht="15" customHeight="1">
      <c r="B17" s="375"/>
      <c r="C17" s="315" t="s">
        <v>985</v>
      </c>
      <c r="D17" s="233">
        <v>43497</v>
      </c>
      <c r="E17" s="234">
        <v>3</v>
      </c>
      <c r="F17" s="234">
        <v>41</v>
      </c>
      <c r="G17" s="234">
        <v>26</v>
      </c>
      <c r="H17" s="234">
        <v>46</v>
      </c>
      <c r="I17" s="234">
        <v>21</v>
      </c>
      <c r="J17" s="235">
        <v>6</v>
      </c>
      <c r="K17" s="236">
        <v>1</v>
      </c>
      <c r="L17" s="300" t="s">
        <v>1090</v>
      </c>
      <c r="N17" s="82">
        <f t="shared" si="0"/>
        <v>10</v>
      </c>
      <c r="O17" s="83">
        <f>COUNTIF($E$8:$I$113,"10")</f>
        <v>5</v>
      </c>
      <c r="P17" s="76"/>
      <c r="Q17" s="82">
        <v>10</v>
      </c>
      <c r="R17" s="83">
        <f>COUNTIF($J$8:$K$113,"10")</f>
        <v>11</v>
      </c>
    </row>
    <row r="18" spans="2:18" ht="15" customHeight="1">
      <c r="B18" s="374">
        <f>+B16+1</f>
        <v>6</v>
      </c>
      <c r="C18" s="238" t="s">
        <v>986</v>
      </c>
      <c r="D18" s="228">
        <v>43501</v>
      </c>
      <c r="E18" s="229">
        <v>31</v>
      </c>
      <c r="F18" s="229">
        <v>43</v>
      </c>
      <c r="G18" s="229">
        <v>14</v>
      </c>
      <c r="H18" s="229">
        <v>25</v>
      </c>
      <c r="I18" s="229">
        <v>37</v>
      </c>
      <c r="J18" s="230">
        <v>2</v>
      </c>
      <c r="K18" s="231">
        <v>3</v>
      </c>
      <c r="L18" s="255"/>
      <c r="N18" s="82">
        <f t="shared" si="0"/>
        <v>11</v>
      </c>
      <c r="O18" s="83">
        <f>COUNTIF($E$8:$I$113,"11")</f>
        <v>5</v>
      </c>
      <c r="P18" s="76"/>
      <c r="Q18" s="298">
        <v>11</v>
      </c>
      <c r="R18" s="299">
        <f>COUNTIF($J$8:$K$113,"11")</f>
        <v>14</v>
      </c>
    </row>
    <row r="19" spans="2:18" ht="15" customHeight="1" thickBot="1">
      <c r="B19" s="375"/>
      <c r="C19" s="315" t="s">
        <v>987</v>
      </c>
      <c r="D19" s="233">
        <v>43504</v>
      </c>
      <c r="E19" s="234">
        <v>46</v>
      </c>
      <c r="F19" s="234">
        <v>12</v>
      </c>
      <c r="G19" s="234">
        <v>13</v>
      </c>
      <c r="H19" s="234">
        <v>39</v>
      </c>
      <c r="I19" s="234">
        <v>11</v>
      </c>
      <c r="J19" s="235">
        <v>7</v>
      </c>
      <c r="K19" s="236">
        <v>10</v>
      </c>
      <c r="L19" s="300" t="s">
        <v>1091</v>
      </c>
      <c r="N19" s="82">
        <f t="shared" si="0"/>
        <v>12</v>
      </c>
      <c r="O19" s="83">
        <f>COUNTIF($E$8:$I$113,"12")</f>
        <v>6</v>
      </c>
      <c r="P19" s="76"/>
      <c r="Q19" s="84" t="s">
        <v>647</v>
      </c>
      <c r="R19" s="85">
        <f>COUNTIF($J$8:$K$113,"12")</f>
        <v>8</v>
      </c>
    </row>
    <row r="20" spans="2:18" ht="15" customHeight="1">
      <c r="B20" s="374">
        <f>+B18+1</f>
        <v>7</v>
      </c>
      <c r="C20" s="238" t="s">
        <v>988</v>
      </c>
      <c r="D20" s="228">
        <v>43508</v>
      </c>
      <c r="E20" s="229">
        <v>34</v>
      </c>
      <c r="F20" s="229">
        <v>36</v>
      </c>
      <c r="G20" s="229">
        <v>50</v>
      </c>
      <c r="H20" s="229">
        <v>41</v>
      </c>
      <c r="I20" s="229">
        <v>6</v>
      </c>
      <c r="J20" s="230">
        <v>1</v>
      </c>
      <c r="K20" s="231">
        <v>5</v>
      </c>
      <c r="L20" s="255"/>
      <c r="M20" s="43"/>
      <c r="N20" s="82">
        <f t="shared" si="0"/>
        <v>13</v>
      </c>
      <c r="O20" s="83">
        <f>COUNTIF($E$8:$I$113,"13")</f>
        <v>11</v>
      </c>
      <c r="P20" s="76"/>
      <c r="Q20" s="392" t="s">
        <v>648</v>
      </c>
      <c r="R20" s="392"/>
    </row>
    <row r="21" spans="2:18" ht="15" customHeight="1">
      <c r="B21" s="375"/>
      <c r="C21" s="315" t="s">
        <v>989</v>
      </c>
      <c r="D21" s="233">
        <v>43511</v>
      </c>
      <c r="E21" s="234">
        <v>49</v>
      </c>
      <c r="F21" s="234">
        <v>38</v>
      </c>
      <c r="G21" s="234">
        <v>27</v>
      </c>
      <c r="H21" s="234">
        <v>34</v>
      </c>
      <c r="I21" s="234">
        <v>15</v>
      </c>
      <c r="J21" s="235">
        <v>2</v>
      </c>
      <c r="K21" s="236">
        <v>10</v>
      </c>
      <c r="L21" s="300" t="s">
        <v>1092</v>
      </c>
      <c r="N21" s="82">
        <f t="shared" si="0"/>
        <v>14</v>
      </c>
      <c r="O21" s="83">
        <f>COUNTIF($E$8:$I$113,"14")</f>
        <v>7</v>
      </c>
      <c r="P21" s="76"/>
      <c r="Q21" s="76"/>
      <c r="R21" s="76"/>
    </row>
    <row r="22" spans="2:18" ht="15" customHeight="1">
      <c r="B22" s="374">
        <f>+B20+1</f>
        <v>8</v>
      </c>
      <c r="C22" s="238" t="s">
        <v>990</v>
      </c>
      <c r="D22" s="228">
        <v>43515</v>
      </c>
      <c r="E22" s="229">
        <v>19</v>
      </c>
      <c r="F22" s="229">
        <v>8</v>
      </c>
      <c r="G22" s="229">
        <v>18</v>
      </c>
      <c r="H22" s="229">
        <v>1</v>
      </c>
      <c r="I22" s="229">
        <v>39</v>
      </c>
      <c r="J22" s="230">
        <v>9</v>
      </c>
      <c r="K22" s="231">
        <v>7</v>
      </c>
      <c r="L22" s="255"/>
      <c r="N22" s="82">
        <f t="shared" si="0"/>
        <v>15</v>
      </c>
      <c r="O22" s="83">
        <f>COUNTIF($E$8:$I$113,"15")</f>
        <v>6</v>
      </c>
      <c r="P22" s="76"/>
      <c r="Q22" s="76"/>
      <c r="R22" s="76"/>
    </row>
    <row r="23" spans="2:18" ht="15">
      <c r="B23" s="375"/>
      <c r="C23" s="314" t="s">
        <v>991</v>
      </c>
      <c r="D23" s="316">
        <v>43518</v>
      </c>
      <c r="E23" s="303">
        <v>50</v>
      </c>
      <c r="F23" s="303">
        <v>33</v>
      </c>
      <c r="G23" s="303">
        <v>29</v>
      </c>
      <c r="H23" s="303">
        <v>3</v>
      </c>
      <c r="I23" s="303">
        <v>27</v>
      </c>
      <c r="J23" s="304">
        <v>7</v>
      </c>
      <c r="K23" s="305">
        <v>3</v>
      </c>
      <c r="L23" s="317" t="s">
        <v>1093</v>
      </c>
      <c r="N23" s="82">
        <f t="shared" si="0"/>
        <v>16</v>
      </c>
      <c r="O23" s="83">
        <f>COUNTIF($E$8:$I$113,"16")</f>
        <v>7</v>
      </c>
      <c r="P23" s="76"/>
      <c r="Q23" s="76"/>
      <c r="R23" s="76"/>
    </row>
    <row r="24" spans="2:18" ht="15" customHeight="1">
      <c r="B24" s="374">
        <f>+B22+1</f>
        <v>9</v>
      </c>
      <c r="C24" s="238" t="s">
        <v>992</v>
      </c>
      <c r="D24" s="228">
        <v>43522</v>
      </c>
      <c r="E24" s="229">
        <v>29</v>
      </c>
      <c r="F24" s="229">
        <v>47</v>
      </c>
      <c r="G24" s="229">
        <v>15</v>
      </c>
      <c r="H24" s="229">
        <v>3</v>
      </c>
      <c r="I24" s="229">
        <v>35</v>
      </c>
      <c r="J24" s="230">
        <v>4</v>
      </c>
      <c r="K24" s="231">
        <v>3</v>
      </c>
      <c r="L24" s="255"/>
      <c r="N24" s="82">
        <f>+N23+1</f>
        <v>17</v>
      </c>
      <c r="O24" s="83">
        <f>COUNTIF($E$8:$I$113,"17")</f>
        <v>5</v>
      </c>
      <c r="P24" s="76"/>
      <c r="Q24" s="76"/>
      <c r="R24" s="76"/>
    </row>
    <row r="25" spans="2:18" ht="15" customHeight="1">
      <c r="B25" s="375"/>
      <c r="C25" s="315" t="s">
        <v>993</v>
      </c>
      <c r="D25" s="233">
        <v>43525</v>
      </c>
      <c r="E25" s="234">
        <v>9</v>
      </c>
      <c r="F25" s="234">
        <v>19</v>
      </c>
      <c r="G25" s="234">
        <v>26</v>
      </c>
      <c r="H25" s="234">
        <v>31</v>
      </c>
      <c r="I25" s="234">
        <v>6</v>
      </c>
      <c r="J25" s="235">
        <v>12</v>
      </c>
      <c r="K25" s="236">
        <v>11</v>
      </c>
      <c r="L25" s="300" t="s">
        <v>1094</v>
      </c>
      <c r="N25" s="82">
        <f t="shared" si="0"/>
        <v>18</v>
      </c>
      <c r="O25" s="83">
        <f>COUNTIF($E$8:$I$113,"18")</f>
        <v>5</v>
      </c>
      <c r="P25" s="76"/>
      <c r="Q25" s="76"/>
      <c r="R25" s="76"/>
    </row>
    <row r="26" spans="2:18" ht="15" customHeight="1">
      <c r="B26" s="374">
        <f>+B24+1</f>
        <v>10</v>
      </c>
      <c r="C26" s="238" t="s">
        <v>994</v>
      </c>
      <c r="D26" s="228">
        <v>43529</v>
      </c>
      <c r="E26" s="229">
        <v>16</v>
      </c>
      <c r="F26" s="229">
        <v>10</v>
      </c>
      <c r="G26" s="229">
        <v>46</v>
      </c>
      <c r="H26" s="229">
        <v>39</v>
      </c>
      <c r="I26" s="229">
        <v>6</v>
      </c>
      <c r="J26" s="230">
        <v>8</v>
      </c>
      <c r="K26" s="231">
        <v>11</v>
      </c>
      <c r="L26" s="318" t="s">
        <v>1095</v>
      </c>
      <c r="N26" s="82">
        <v>19</v>
      </c>
      <c r="O26" s="83">
        <f>COUNTIF($E$8:$I$113,"19")</f>
        <v>11</v>
      </c>
      <c r="P26" s="76"/>
      <c r="Q26" s="76"/>
      <c r="R26" s="76"/>
    </row>
    <row r="27" spans="2:18" ht="15" customHeight="1">
      <c r="B27" s="375"/>
      <c r="C27" s="315" t="s">
        <v>995</v>
      </c>
      <c r="D27" s="233">
        <v>43532</v>
      </c>
      <c r="E27" s="234">
        <v>40</v>
      </c>
      <c r="F27" s="234">
        <v>17</v>
      </c>
      <c r="G27" s="234">
        <v>24</v>
      </c>
      <c r="H27" s="234">
        <v>19</v>
      </c>
      <c r="I27" s="234">
        <v>18</v>
      </c>
      <c r="J27" s="235">
        <v>8</v>
      </c>
      <c r="K27" s="236">
        <v>4</v>
      </c>
      <c r="L27" s="300" t="s">
        <v>1096</v>
      </c>
      <c r="N27" s="82">
        <v>20</v>
      </c>
      <c r="O27" s="83">
        <f>COUNTIF($E$8:$I$113,"20")</f>
        <v>8</v>
      </c>
      <c r="P27" s="76"/>
      <c r="Q27" s="76"/>
      <c r="R27" s="76"/>
    </row>
    <row r="28" spans="2:18" ht="15" customHeight="1">
      <c r="B28" s="374">
        <f>+B26+1</f>
        <v>11</v>
      </c>
      <c r="C28" s="238" t="s">
        <v>996</v>
      </c>
      <c r="D28" s="228">
        <v>43536</v>
      </c>
      <c r="E28" s="229">
        <v>5</v>
      </c>
      <c r="F28" s="229">
        <v>13</v>
      </c>
      <c r="G28" s="229">
        <v>7</v>
      </c>
      <c r="H28" s="229">
        <v>19</v>
      </c>
      <c r="I28" s="229">
        <v>31</v>
      </c>
      <c r="J28" s="230">
        <v>9</v>
      </c>
      <c r="K28" s="231">
        <v>2</v>
      </c>
      <c r="L28" s="318" t="s">
        <v>1097</v>
      </c>
      <c r="N28" s="82">
        <v>21</v>
      </c>
      <c r="O28" s="83">
        <f>COUNTIF($E$8:$I$113,"21")</f>
        <v>3</v>
      </c>
      <c r="P28" s="76"/>
      <c r="Q28" s="76"/>
      <c r="R28" s="76"/>
    </row>
    <row r="29" spans="2:18" ht="15" customHeight="1">
      <c r="B29" s="375"/>
      <c r="C29" s="315" t="s">
        <v>997</v>
      </c>
      <c r="D29" s="233">
        <v>43539</v>
      </c>
      <c r="E29" s="234">
        <v>46</v>
      </c>
      <c r="F29" s="234">
        <v>24</v>
      </c>
      <c r="G29" s="234">
        <v>42</v>
      </c>
      <c r="H29" s="234">
        <v>15</v>
      </c>
      <c r="I29" s="234">
        <v>3</v>
      </c>
      <c r="J29" s="235">
        <v>12</v>
      </c>
      <c r="K29" s="236">
        <v>9</v>
      </c>
      <c r="L29" s="300" t="s">
        <v>1098</v>
      </c>
      <c r="N29" s="82">
        <v>22</v>
      </c>
      <c r="O29" s="83">
        <f>COUNTIF($E$8:$I$113,"22")</f>
        <v>7</v>
      </c>
      <c r="P29" s="76"/>
      <c r="Q29" s="76"/>
      <c r="R29" s="76"/>
    </row>
    <row r="30" spans="2:18" ht="15" customHeight="1">
      <c r="B30" s="374">
        <f>+B28+1</f>
        <v>12</v>
      </c>
      <c r="C30" s="238" t="s">
        <v>998</v>
      </c>
      <c r="D30" s="228">
        <v>43543</v>
      </c>
      <c r="E30" s="229">
        <v>9</v>
      </c>
      <c r="F30" s="229">
        <v>6</v>
      </c>
      <c r="G30" s="229">
        <v>1</v>
      </c>
      <c r="H30" s="229">
        <v>47</v>
      </c>
      <c r="I30" s="229">
        <v>34</v>
      </c>
      <c r="J30" s="230">
        <v>12</v>
      </c>
      <c r="K30" s="231">
        <v>7</v>
      </c>
      <c r="L30" s="318" t="s">
        <v>1099</v>
      </c>
      <c r="N30" s="82">
        <v>23</v>
      </c>
      <c r="O30" s="83">
        <f>COUNTIF($E$8:$I$113,"23")</f>
        <v>9</v>
      </c>
      <c r="P30" s="76"/>
      <c r="Q30" s="76"/>
      <c r="R30" s="76"/>
    </row>
    <row r="31" spans="2:18" ht="15" customHeight="1">
      <c r="B31" s="375"/>
      <c r="C31" s="315" t="s">
        <v>999</v>
      </c>
      <c r="D31" s="233">
        <v>43546</v>
      </c>
      <c r="E31" s="234">
        <v>17</v>
      </c>
      <c r="F31" s="234">
        <v>43</v>
      </c>
      <c r="G31" s="234">
        <v>26</v>
      </c>
      <c r="H31" s="234">
        <v>4</v>
      </c>
      <c r="I31" s="234">
        <v>30</v>
      </c>
      <c r="J31" s="235">
        <v>11</v>
      </c>
      <c r="K31" s="236">
        <v>6</v>
      </c>
      <c r="L31" s="300" t="s">
        <v>1100</v>
      </c>
      <c r="N31" s="82">
        <v>24</v>
      </c>
      <c r="O31" s="83">
        <f>COUNTIF($E$8:$I$113,"24")</f>
        <v>6</v>
      </c>
      <c r="P31" s="76"/>
      <c r="Q31" s="76"/>
      <c r="R31" s="76"/>
    </row>
    <row r="32" spans="2:18" ht="15" customHeight="1">
      <c r="B32" s="374">
        <f>+B30+1</f>
        <v>13</v>
      </c>
      <c r="C32" s="238" t="s">
        <v>1000</v>
      </c>
      <c r="D32" s="228">
        <v>43550</v>
      </c>
      <c r="E32" s="229">
        <v>47</v>
      </c>
      <c r="F32" s="229">
        <v>43</v>
      </c>
      <c r="G32" s="229">
        <v>19</v>
      </c>
      <c r="H32" s="229">
        <v>23</v>
      </c>
      <c r="I32" s="229">
        <v>12</v>
      </c>
      <c r="J32" s="230">
        <v>2</v>
      </c>
      <c r="K32" s="231">
        <v>6</v>
      </c>
      <c r="L32" s="318" t="s">
        <v>1101</v>
      </c>
      <c r="N32" s="82">
        <v>25</v>
      </c>
      <c r="O32" s="83">
        <f>COUNTIF($E$8:$I$113,"25")</f>
        <v>9</v>
      </c>
      <c r="P32" s="76"/>
      <c r="Q32" s="76"/>
      <c r="R32" s="76"/>
    </row>
    <row r="33" spans="2:18" ht="15" customHeight="1">
      <c r="B33" s="375"/>
      <c r="C33" s="315" t="s">
        <v>1001</v>
      </c>
      <c r="D33" s="233">
        <v>43553</v>
      </c>
      <c r="E33" s="234">
        <v>13</v>
      </c>
      <c r="F33" s="234">
        <v>23</v>
      </c>
      <c r="G33" s="234">
        <v>26</v>
      </c>
      <c r="H33" s="234">
        <v>47</v>
      </c>
      <c r="I33" s="234">
        <v>32</v>
      </c>
      <c r="J33" s="235">
        <v>6</v>
      </c>
      <c r="K33" s="236">
        <v>10</v>
      </c>
      <c r="L33" s="300" t="s">
        <v>1102</v>
      </c>
      <c r="N33" s="82">
        <v>26</v>
      </c>
      <c r="O33" s="83">
        <f>COUNTIF($E$8:$I$113,"26")</f>
        <v>13</v>
      </c>
      <c r="P33" s="76"/>
      <c r="Q33" s="76"/>
      <c r="R33" s="76"/>
    </row>
    <row r="34" spans="2:18" ht="15" customHeight="1">
      <c r="B34" s="374">
        <f>+B32+1</f>
        <v>14</v>
      </c>
      <c r="C34" s="238" t="s">
        <v>1002</v>
      </c>
      <c r="D34" s="228">
        <v>43557</v>
      </c>
      <c r="E34" s="229">
        <v>9</v>
      </c>
      <c r="F34" s="229">
        <v>26</v>
      </c>
      <c r="G34" s="229">
        <v>16</v>
      </c>
      <c r="H34" s="229">
        <v>2</v>
      </c>
      <c r="I34" s="229">
        <v>36</v>
      </c>
      <c r="J34" s="230">
        <v>6</v>
      </c>
      <c r="K34" s="231">
        <v>7</v>
      </c>
      <c r="L34" s="318" t="s">
        <v>1103</v>
      </c>
      <c r="N34" s="82">
        <v>27</v>
      </c>
      <c r="O34" s="83">
        <f>COUNTIF($E$8:$I$113,"27")</f>
        <v>13</v>
      </c>
      <c r="P34" s="76"/>
      <c r="Q34" s="76"/>
      <c r="R34" s="76"/>
    </row>
    <row r="35" spans="2:18" ht="15" customHeight="1">
      <c r="B35" s="375"/>
      <c r="C35" s="315" t="s">
        <v>1003</v>
      </c>
      <c r="D35" s="233">
        <v>43560</v>
      </c>
      <c r="E35" s="234">
        <v>7</v>
      </c>
      <c r="F35" s="234">
        <v>45</v>
      </c>
      <c r="G35" s="234">
        <v>10</v>
      </c>
      <c r="H35" s="234">
        <v>1</v>
      </c>
      <c r="I35" s="234">
        <v>29</v>
      </c>
      <c r="J35" s="237">
        <v>5</v>
      </c>
      <c r="K35" s="236">
        <v>3</v>
      </c>
      <c r="L35" s="300" t="s">
        <v>1104</v>
      </c>
      <c r="N35" s="82">
        <v>28</v>
      </c>
      <c r="O35" s="83">
        <f>COUNTIF($E$8:$I$113,"28")</f>
        <v>5</v>
      </c>
      <c r="P35" s="76"/>
      <c r="Q35" s="76"/>
      <c r="R35" s="76"/>
    </row>
    <row r="36" spans="2:18" ht="15" customHeight="1">
      <c r="B36" s="374">
        <f>+B34+1</f>
        <v>15</v>
      </c>
      <c r="C36" s="238" t="s">
        <v>1004</v>
      </c>
      <c r="D36" s="228">
        <v>43564</v>
      </c>
      <c r="E36" s="229">
        <v>38</v>
      </c>
      <c r="F36" s="229">
        <v>41</v>
      </c>
      <c r="G36" s="229">
        <v>18</v>
      </c>
      <c r="H36" s="229">
        <v>29</v>
      </c>
      <c r="I36" s="229">
        <v>21</v>
      </c>
      <c r="J36" s="230">
        <v>1</v>
      </c>
      <c r="K36" s="231">
        <v>11</v>
      </c>
      <c r="L36" s="318" t="s">
        <v>1105</v>
      </c>
      <c r="N36" s="82">
        <v>29</v>
      </c>
      <c r="O36" s="83">
        <f>COUNTIF($E$8:$I$113,"29")</f>
        <v>11</v>
      </c>
      <c r="P36" s="76"/>
      <c r="Q36" s="76"/>
      <c r="R36" s="76"/>
    </row>
    <row r="37" spans="2:18" ht="15" customHeight="1">
      <c r="B37" s="375"/>
      <c r="C37" s="315" t="s">
        <v>1005</v>
      </c>
      <c r="D37" s="233">
        <v>43567</v>
      </c>
      <c r="E37" s="234">
        <v>46</v>
      </c>
      <c r="F37" s="234">
        <v>28</v>
      </c>
      <c r="G37" s="234">
        <v>1</v>
      </c>
      <c r="H37" s="234">
        <v>35</v>
      </c>
      <c r="I37" s="234">
        <v>36</v>
      </c>
      <c r="J37" s="235">
        <v>6</v>
      </c>
      <c r="K37" s="236">
        <v>9</v>
      </c>
      <c r="L37" s="300" t="s">
        <v>1106</v>
      </c>
      <c r="N37" s="82">
        <v>30</v>
      </c>
      <c r="O37" s="83">
        <f>COUNTIF($E$8:$I$113,"30")</f>
        <v>5</v>
      </c>
      <c r="P37" s="76"/>
      <c r="Q37" s="76"/>
      <c r="R37" s="76"/>
    </row>
    <row r="38" spans="2:18" ht="15" customHeight="1">
      <c r="B38" s="374">
        <f>+B36+1</f>
        <v>16</v>
      </c>
      <c r="C38" s="238" t="s">
        <v>1006</v>
      </c>
      <c r="D38" s="228">
        <v>43571</v>
      </c>
      <c r="E38" s="229">
        <v>1</v>
      </c>
      <c r="F38" s="229">
        <v>49</v>
      </c>
      <c r="G38" s="229">
        <v>15</v>
      </c>
      <c r="H38" s="229">
        <v>8</v>
      </c>
      <c r="I38" s="229">
        <v>44</v>
      </c>
      <c r="J38" s="230">
        <v>2</v>
      </c>
      <c r="K38" s="231">
        <v>11</v>
      </c>
      <c r="L38" s="318" t="s">
        <v>1107</v>
      </c>
      <c r="N38" s="82">
        <v>31</v>
      </c>
      <c r="O38" s="83">
        <f>COUNTIF($E$8:$I$113,"31")</f>
        <v>9</v>
      </c>
      <c r="P38" s="76"/>
      <c r="Q38" s="76"/>
      <c r="R38" s="76"/>
    </row>
    <row r="39" spans="2:18" ht="15" customHeight="1">
      <c r="B39" s="375"/>
      <c r="C39" s="315" t="s">
        <v>1007</v>
      </c>
      <c r="D39" s="233">
        <v>43574</v>
      </c>
      <c r="E39" s="234">
        <v>32</v>
      </c>
      <c r="F39" s="234">
        <v>49</v>
      </c>
      <c r="G39" s="234">
        <v>8</v>
      </c>
      <c r="H39" s="234">
        <v>7</v>
      </c>
      <c r="I39" s="234">
        <v>41</v>
      </c>
      <c r="J39" s="235">
        <v>11</v>
      </c>
      <c r="K39" s="236">
        <v>5</v>
      </c>
      <c r="L39" s="300" t="s">
        <v>1108</v>
      </c>
      <c r="N39" s="82">
        <v>32</v>
      </c>
      <c r="O39" s="83">
        <f>COUNTIF($E$8:$I$113,"32")</f>
        <v>8</v>
      </c>
      <c r="P39" s="76"/>
      <c r="Q39" s="76"/>
      <c r="R39" s="76"/>
    </row>
    <row r="40" spans="2:18" ht="15" customHeight="1">
      <c r="B40" s="382">
        <f>+B38+1</f>
        <v>17</v>
      </c>
      <c r="C40" s="238" t="s">
        <v>1008</v>
      </c>
      <c r="D40" s="228">
        <v>43578</v>
      </c>
      <c r="E40" s="229">
        <v>23</v>
      </c>
      <c r="F40" s="229">
        <v>44</v>
      </c>
      <c r="G40" s="229">
        <v>18</v>
      </c>
      <c r="H40" s="229">
        <v>27</v>
      </c>
      <c r="I40" s="229">
        <v>42</v>
      </c>
      <c r="J40" s="230">
        <v>7</v>
      </c>
      <c r="K40" s="231">
        <v>2</v>
      </c>
      <c r="L40" s="318" t="s">
        <v>1109</v>
      </c>
      <c r="N40" s="82">
        <v>33</v>
      </c>
      <c r="O40" s="83">
        <f>COUNTIF($E$8:$I$113,"33")</f>
        <v>7</v>
      </c>
      <c r="P40" s="76"/>
      <c r="Q40" s="76"/>
      <c r="R40" s="76"/>
    </row>
    <row r="41" spans="2:18" ht="15" customHeight="1">
      <c r="B41" s="383"/>
      <c r="C41" s="315" t="s">
        <v>1009</v>
      </c>
      <c r="D41" s="233">
        <v>43581</v>
      </c>
      <c r="E41" s="234">
        <v>33</v>
      </c>
      <c r="F41" s="234">
        <v>35</v>
      </c>
      <c r="G41" s="234">
        <v>50</v>
      </c>
      <c r="H41" s="234">
        <v>47</v>
      </c>
      <c r="I41" s="234">
        <v>14</v>
      </c>
      <c r="J41" s="235">
        <v>11</v>
      </c>
      <c r="K41" s="236">
        <v>9</v>
      </c>
      <c r="L41" s="300" t="s">
        <v>1110</v>
      </c>
      <c r="N41" s="82">
        <v>34</v>
      </c>
      <c r="O41" s="83">
        <f>COUNTIF($E$8:$I$113,"34")</f>
        <v>7</v>
      </c>
      <c r="P41" s="76"/>
      <c r="Q41" s="76"/>
      <c r="R41" s="76"/>
    </row>
    <row r="42" spans="2:18" ht="15" customHeight="1">
      <c r="B42" s="377">
        <f>+B40+1</f>
        <v>18</v>
      </c>
      <c r="C42" s="238" t="s">
        <v>1010</v>
      </c>
      <c r="D42" s="228">
        <v>43585</v>
      </c>
      <c r="E42" s="229">
        <v>20</v>
      </c>
      <c r="F42" s="229">
        <v>26</v>
      </c>
      <c r="G42" s="229">
        <v>12</v>
      </c>
      <c r="H42" s="229">
        <v>48</v>
      </c>
      <c r="I42" s="229">
        <v>5</v>
      </c>
      <c r="J42" s="230">
        <v>2</v>
      </c>
      <c r="K42" s="231">
        <v>11</v>
      </c>
      <c r="L42" s="318" t="s">
        <v>1111</v>
      </c>
      <c r="N42" s="82">
        <v>35</v>
      </c>
      <c r="O42" s="83">
        <f>COUNTIF($E$8:$I$113,"35")</f>
        <v>8</v>
      </c>
      <c r="P42" s="76"/>
      <c r="Q42" s="76"/>
      <c r="R42" s="76"/>
    </row>
    <row r="43" spans="2:18" ht="15" customHeight="1">
      <c r="B43" s="377"/>
      <c r="C43" s="315" t="s">
        <v>1011</v>
      </c>
      <c r="D43" s="233">
        <v>43588</v>
      </c>
      <c r="E43" s="234">
        <v>2</v>
      </c>
      <c r="F43" s="234">
        <v>20</v>
      </c>
      <c r="G43" s="234">
        <v>27</v>
      </c>
      <c r="H43" s="234">
        <v>43</v>
      </c>
      <c r="I43" s="234">
        <v>9</v>
      </c>
      <c r="J43" s="235">
        <v>5</v>
      </c>
      <c r="K43" s="236">
        <v>6</v>
      </c>
      <c r="L43" s="300" t="s">
        <v>1112</v>
      </c>
      <c r="N43" s="82">
        <v>36</v>
      </c>
      <c r="O43" s="83">
        <f>COUNTIF($E$8:$I$113,"36")</f>
        <v>5</v>
      </c>
      <c r="P43" s="76"/>
      <c r="Q43" s="76"/>
      <c r="R43" s="76"/>
    </row>
    <row r="44" spans="1:18" ht="15" customHeight="1">
      <c r="A44" s="43"/>
      <c r="B44" s="380">
        <v>19</v>
      </c>
      <c r="C44" s="238" t="s">
        <v>1012</v>
      </c>
      <c r="D44" s="228">
        <v>43592</v>
      </c>
      <c r="E44" s="229">
        <v>32</v>
      </c>
      <c r="F44" s="229">
        <v>20</v>
      </c>
      <c r="G44" s="229">
        <v>47</v>
      </c>
      <c r="H44" s="229">
        <v>7</v>
      </c>
      <c r="I44" s="229">
        <v>26</v>
      </c>
      <c r="J44" s="230">
        <v>2</v>
      </c>
      <c r="K44" s="231">
        <v>11</v>
      </c>
      <c r="L44" s="318" t="s">
        <v>1113</v>
      </c>
      <c r="N44" s="82">
        <v>37</v>
      </c>
      <c r="O44" s="83">
        <f>COUNTIF($E$8:$I$113,"37")</f>
        <v>7</v>
      </c>
      <c r="P44" s="76"/>
      <c r="Q44" s="76"/>
      <c r="R44" s="76"/>
    </row>
    <row r="45" spans="2:18" ht="15" customHeight="1">
      <c r="B45" s="381"/>
      <c r="C45" s="315" t="s">
        <v>1013</v>
      </c>
      <c r="D45" s="233">
        <v>43595</v>
      </c>
      <c r="E45" s="234">
        <v>1</v>
      </c>
      <c r="F45" s="234">
        <v>45</v>
      </c>
      <c r="G45" s="234">
        <v>27</v>
      </c>
      <c r="H45" s="234">
        <v>4</v>
      </c>
      <c r="I45" s="234">
        <v>48</v>
      </c>
      <c r="J45" s="235">
        <v>7</v>
      </c>
      <c r="K45" s="236">
        <v>1</v>
      </c>
      <c r="L45" s="300" t="s">
        <v>1114</v>
      </c>
      <c r="M45" s="43"/>
      <c r="N45" s="82">
        <v>38</v>
      </c>
      <c r="O45" s="83">
        <f>COUNTIF($E$8:$I$113,"38")</f>
        <v>6</v>
      </c>
      <c r="P45" s="76"/>
      <c r="Q45" s="76"/>
      <c r="R45" s="76"/>
    </row>
    <row r="46" spans="2:18" ht="15" customHeight="1">
      <c r="B46" s="380">
        <f>+B44+1</f>
        <v>20</v>
      </c>
      <c r="C46" s="238" t="s">
        <v>1014</v>
      </c>
      <c r="D46" s="228">
        <v>43599</v>
      </c>
      <c r="E46" s="229">
        <v>14</v>
      </c>
      <c r="F46" s="229">
        <v>25</v>
      </c>
      <c r="G46" s="229">
        <v>50</v>
      </c>
      <c r="H46" s="229">
        <v>10</v>
      </c>
      <c r="I46" s="229">
        <v>17</v>
      </c>
      <c r="J46" s="230">
        <v>2</v>
      </c>
      <c r="K46" s="231">
        <v>10</v>
      </c>
      <c r="L46" s="318" t="s">
        <v>1115</v>
      </c>
      <c r="M46" s="43"/>
      <c r="N46" s="82">
        <v>39</v>
      </c>
      <c r="O46" s="83">
        <f>COUNTIF($E$8:$I$113,"39")</f>
        <v>13</v>
      </c>
      <c r="P46" s="76"/>
      <c r="Q46" s="76"/>
      <c r="R46" s="76"/>
    </row>
    <row r="47" spans="2:18" ht="15" customHeight="1">
      <c r="B47" s="381"/>
      <c r="C47" s="315" t="s">
        <v>1015</v>
      </c>
      <c r="D47" s="233">
        <v>43602</v>
      </c>
      <c r="E47" s="234">
        <v>42</v>
      </c>
      <c r="F47" s="234">
        <v>16</v>
      </c>
      <c r="G47" s="234">
        <v>28</v>
      </c>
      <c r="H47" s="234">
        <v>43</v>
      </c>
      <c r="I47" s="234">
        <v>45</v>
      </c>
      <c r="J47" s="235">
        <v>6</v>
      </c>
      <c r="K47" s="236">
        <v>7</v>
      </c>
      <c r="L47" s="300" t="s">
        <v>1116</v>
      </c>
      <c r="N47" s="82">
        <v>40</v>
      </c>
      <c r="O47" s="83">
        <f>COUNTIF($E$8:$I$113,"40")</f>
        <v>5</v>
      </c>
      <c r="P47" s="76"/>
      <c r="Q47" s="76"/>
      <c r="R47" s="76"/>
    </row>
    <row r="48" spans="2:18" ht="15" customHeight="1">
      <c r="B48" s="380">
        <f>+B46+1</f>
        <v>21</v>
      </c>
      <c r="C48" s="238" t="s">
        <v>1016</v>
      </c>
      <c r="D48" s="228">
        <v>43606</v>
      </c>
      <c r="E48" s="229">
        <v>47</v>
      </c>
      <c r="F48" s="229">
        <v>32</v>
      </c>
      <c r="G48" s="229">
        <v>34</v>
      </c>
      <c r="H48" s="229">
        <v>33</v>
      </c>
      <c r="I48" s="229">
        <v>39</v>
      </c>
      <c r="J48" s="230">
        <v>12</v>
      </c>
      <c r="K48" s="231">
        <v>8</v>
      </c>
      <c r="L48" s="318" t="s">
        <v>1117</v>
      </c>
      <c r="N48" s="82">
        <v>41</v>
      </c>
      <c r="O48" s="83">
        <f>COUNTIF($E$8:$I$113,"41")</f>
        <v>8</v>
      </c>
      <c r="P48" s="76"/>
      <c r="Q48" s="76"/>
      <c r="R48" s="76"/>
    </row>
    <row r="49" spans="2:18" ht="15">
      <c r="B49" s="381"/>
      <c r="C49" s="315" t="s">
        <v>1017</v>
      </c>
      <c r="D49" s="233">
        <v>43609</v>
      </c>
      <c r="E49" s="234">
        <v>5</v>
      </c>
      <c r="F49" s="234">
        <v>30</v>
      </c>
      <c r="G49" s="234">
        <v>49</v>
      </c>
      <c r="H49" s="234">
        <v>23</v>
      </c>
      <c r="I49" s="234">
        <v>16</v>
      </c>
      <c r="J49" s="240">
        <v>7</v>
      </c>
      <c r="K49" s="236">
        <v>6</v>
      </c>
      <c r="L49" s="300" t="s">
        <v>1118</v>
      </c>
      <c r="N49" s="82">
        <v>42</v>
      </c>
      <c r="O49" s="83">
        <f>COUNTIF($E$8:$I$113,"42")</f>
        <v>10</v>
      </c>
      <c r="P49" s="76"/>
      <c r="Q49" s="76"/>
      <c r="R49" s="76"/>
    </row>
    <row r="50" spans="2:18" ht="15" customHeight="1">
      <c r="B50" s="380">
        <f>+B48+1</f>
        <v>22</v>
      </c>
      <c r="C50" s="238" t="s">
        <v>1018</v>
      </c>
      <c r="D50" s="228">
        <v>43613</v>
      </c>
      <c r="E50" s="229">
        <v>28</v>
      </c>
      <c r="F50" s="229">
        <v>7</v>
      </c>
      <c r="G50" s="229">
        <v>29</v>
      </c>
      <c r="H50" s="229">
        <v>19</v>
      </c>
      <c r="I50" s="229">
        <v>20</v>
      </c>
      <c r="J50" s="230">
        <v>1</v>
      </c>
      <c r="K50" s="231">
        <v>5</v>
      </c>
      <c r="L50" s="318" t="s">
        <v>1119</v>
      </c>
      <c r="M50" s="43"/>
      <c r="N50" s="82">
        <v>43</v>
      </c>
      <c r="O50" s="83">
        <f>COUNTIF($E$8:$I$113,"43")</f>
        <v>7</v>
      </c>
      <c r="P50" s="76"/>
      <c r="Q50" s="76"/>
      <c r="R50" s="76"/>
    </row>
    <row r="51" spans="2:18" ht="15" customHeight="1">
      <c r="B51" s="381"/>
      <c r="C51" s="315" t="s">
        <v>1019</v>
      </c>
      <c r="D51" s="233">
        <v>43616</v>
      </c>
      <c r="E51" s="234">
        <v>1</v>
      </c>
      <c r="F51" s="234">
        <v>26</v>
      </c>
      <c r="G51" s="234">
        <v>23</v>
      </c>
      <c r="H51" s="234">
        <v>35</v>
      </c>
      <c r="I51" s="234">
        <v>24</v>
      </c>
      <c r="J51" s="235">
        <v>11</v>
      </c>
      <c r="K51" s="236">
        <v>1</v>
      </c>
      <c r="L51" s="300" t="s">
        <v>1120</v>
      </c>
      <c r="M51" s="70"/>
      <c r="N51" s="82">
        <v>44</v>
      </c>
      <c r="O51" s="83">
        <f>COUNTIF($E$8:$I$113,"44")</f>
        <v>7</v>
      </c>
      <c r="P51" s="76"/>
      <c r="Q51" s="76"/>
      <c r="R51" s="76"/>
    </row>
    <row r="52" spans="2:18" ht="15" customHeight="1">
      <c r="B52" s="380">
        <f>+B50+1</f>
        <v>23</v>
      </c>
      <c r="C52" s="238" t="s">
        <v>1020</v>
      </c>
      <c r="D52" s="228">
        <v>43620</v>
      </c>
      <c r="E52" s="229">
        <v>31</v>
      </c>
      <c r="F52" s="229">
        <v>32</v>
      </c>
      <c r="G52" s="229">
        <v>9</v>
      </c>
      <c r="H52" s="229">
        <v>39</v>
      </c>
      <c r="I52" s="229">
        <v>41</v>
      </c>
      <c r="J52" s="230">
        <v>8</v>
      </c>
      <c r="K52" s="231">
        <v>2</v>
      </c>
      <c r="L52" s="318" t="s">
        <v>1121</v>
      </c>
      <c r="N52" s="82">
        <v>45</v>
      </c>
      <c r="O52" s="83">
        <f>COUNTIF($E$8:$I$113,"45")</f>
        <v>8</v>
      </c>
      <c r="P52" s="76"/>
      <c r="Q52" s="76"/>
      <c r="R52" s="76"/>
    </row>
    <row r="53" spans="2:18" ht="15" customHeight="1">
      <c r="B53" s="381"/>
      <c r="C53" s="315" t="s">
        <v>1021</v>
      </c>
      <c r="D53" s="233">
        <v>43623</v>
      </c>
      <c r="E53" s="234">
        <v>34</v>
      </c>
      <c r="F53" s="234">
        <v>16</v>
      </c>
      <c r="G53" s="234">
        <v>4</v>
      </c>
      <c r="H53" s="234">
        <v>1</v>
      </c>
      <c r="I53" s="234">
        <v>20</v>
      </c>
      <c r="J53" s="235">
        <v>2</v>
      </c>
      <c r="K53" s="236">
        <v>5</v>
      </c>
      <c r="L53" s="300" t="s">
        <v>1122</v>
      </c>
      <c r="N53" s="82">
        <v>46</v>
      </c>
      <c r="O53" s="83">
        <f>COUNTIF($E$8:$I$113,"46")</f>
        <v>9</v>
      </c>
      <c r="P53" s="76"/>
      <c r="Q53" s="76"/>
      <c r="R53" s="76"/>
    </row>
    <row r="54" spans="2:18" ht="15" customHeight="1">
      <c r="B54" s="380">
        <f>+B52+1</f>
        <v>24</v>
      </c>
      <c r="C54" s="238" t="s">
        <v>1022</v>
      </c>
      <c r="D54" s="242">
        <v>43627</v>
      </c>
      <c r="E54" s="222">
        <v>27</v>
      </c>
      <c r="F54" s="222">
        <v>46</v>
      </c>
      <c r="G54" s="222">
        <v>42</v>
      </c>
      <c r="H54" s="222">
        <v>25</v>
      </c>
      <c r="I54" s="222">
        <v>39</v>
      </c>
      <c r="J54" s="223">
        <v>11</v>
      </c>
      <c r="K54" s="224">
        <v>12</v>
      </c>
      <c r="L54" s="318" t="s">
        <v>1123</v>
      </c>
      <c r="N54" s="82">
        <v>47</v>
      </c>
      <c r="O54" s="83">
        <f>COUNTIF($E$8:$I$113,"47")</f>
        <v>10</v>
      </c>
      <c r="P54" s="76"/>
      <c r="Q54" s="76"/>
      <c r="R54" s="76"/>
    </row>
    <row r="55" spans="2:18" ht="15" customHeight="1">
      <c r="B55" s="381"/>
      <c r="C55" s="315" t="s">
        <v>1023</v>
      </c>
      <c r="D55" s="243">
        <v>43630</v>
      </c>
      <c r="E55" s="234">
        <v>30</v>
      </c>
      <c r="F55" s="234">
        <v>1</v>
      </c>
      <c r="G55" s="234">
        <v>39</v>
      </c>
      <c r="H55" s="234">
        <v>13</v>
      </c>
      <c r="I55" s="234">
        <v>31</v>
      </c>
      <c r="J55" s="235">
        <v>2</v>
      </c>
      <c r="K55" s="236">
        <v>7</v>
      </c>
      <c r="L55" s="300" t="s">
        <v>1124</v>
      </c>
      <c r="N55" s="82">
        <v>48</v>
      </c>
      <c r="O55" s="83">
        <f>COUNTIF($E$8:$I$113,"48")</f>
        <v>4</v>
      </c>
      <c r="P55" s="76"/>
      <c r="Q55" s="76"/>
      <c r="R55" s="76"/>
    </row>
    <row r="56" spans="2:18" ht="15" customHeight="1">
      <c r="B56" s="380">
        <f>+B54+1</f>
        <v>25</v>
      </c>
      <c r="C56" s="238" t="s">
        <v>1024</v>
      </c>
      <c r="D56" s="242">
        <v>43634</v>
      </c>
      <c r="E56" s="222">
        <v>44</v>
      </c>
      <c r="F56" s="222">
        <v>40</v>
      </c>
      <c r="G56" s="222">
        <v>12</v>
      </c>
      <c r="H56" s="222">
        <v>37</v>
      </c>
      <c r="I56" s="222">
        <v>24</v>
      </c>
      <c r="J56" s="223">
        <v>3</v>
      </c>
      <c r="K56" s="224">
        <v>7</v>
      </c>
      <c r="L56" s="318" t="s">
        <v>1125</v>
      </c>
      <c r="M56" s="43"/>
      <c r="N56" s="82">
        <v>49</v>
      </c>
      <c r="O56" s="83">
        <f>COUNTIF($E$8:$I$113,"49")</f>
        <v>8</v>
      </c>
      <c r="P56" s="76"/>
      <c r="Q56" s="76"/>
      <c r="R56" s="76"/>
    </row>
    <row r="57" spans="2:18" ht="15" customHeight="1" thickBot="1">
      <c r="B57" s="381"/>
      <c r="C57" s="315" t="s">
        <v>1025</v>
      </c>
      <c r="D57" s="243">
        <v>43637</v>
      </c>
      <c r="E57" s="234">
        <v>9</v>
      </c>
      <c r="F57" s="234">
        <v>8</v>
      </c>
      <c r="G57" s="234">
        <v>39</v>
      </c>
      <c r="H57" s="234">
        <v>25</v>
      </c>
      <c r="I57" s="234">
        <v>5</v>
      </c>
      <c r="J57" s="235">
        <v>3</v>
      </c>
      <c r="K57" s="236">
        <v>7</v>
      </c>
      <c r="L57" s="300" t="s">
        <v>1126</v>
      </c>
      <c r="N57" s="145">
        <v>50</v>
      </c>
      <c r="O57" s="146">
        <f>COUNTIF($E$8:$I$113,"50")</f>
        <v>6</v>
      </c>
      <c r="P57" s="76"/>
      <c r="Q57" s="76"/>
      <c r="R57" s="76"/>
    </row>
    <row r="58" spans="2:18" ht="15" customHeight="1">
      <c r="B58" s="380">
        <f>+B56+1</f>
        <v>26</v>
      </c>
      <c r="C58" s="238" t="s">
        <v>1026</v>
      </c>
      <c r="D58" s="242">
        <v>43641</v>
      </c>
      <c r="E58" s="222">
        <v>27</v>
      </c>
      <c r="F58" s="222">
        <v>34</v>
      </c>
      <c r="G58" s="222">
        <v>6</v>
      </c>
      <c r="H58" s="222">
        <v>26</v>
      </c>
      <c r="I58" s="222">
        <v>46</v>
      </c>
      <c r="J58" s="223">
        <v>1</v>
      </c>
      <c r="K58" s="224">
        <v>9</v>
      </c>
      <c r="L58" s="318" t="s">
        <v>1127</v>
      </c>
      <c r="N58" s="157"/>
      <c r="O58" s="158"/>
      <c r="P58" s="76"/>
      <c r="Q58" s="76"/>
      <c r="R58" s="76"/>
    </row>
    <row r="59" spans="2:18" ht="15" customHeight="1">
      <c r="B59" s="393"/>
      <c r="C59" s="315" t="s">
        <v>1027</v>
      </c>
      <c r="D59" s="243">
        <v>43644</v>
      </c>
      <c r="E59" s="234">
        <v>1</v>
      </c>
      <c r="F59" s="234">
        <v>33</v>
      </c>
      <c r="G59" s="234">
        <v>3</v>
      </c>
      <c r="H59" s="234">
        <v>49</v>
      </c>
      <c r="I59" s="234">
        <v>16</v>
      </c>
      <c r="J59" s="235">
        <v>2</v>
      </c>
      <c r="K59" s="236">
        <v>11</v>
      </c>
      <c r="L59" s="300" t="s">
        <v>1128</v>
      </c>
      <c r="N59" s="159"/>
      <c r="O59" s="160"/>
      <c r="P59" s="76"/>
      <c r="Q59" s="76"/>
      <c r="R59" s="76"/>
    </row>
    <row r="60" spans="2:18" ht="15" customHeight="1">
      <c r="B60" s="388">
        <f>+B58+1</f>
        <v>27</v>
      </c>
      <c r="C60" s="238" t="s">
        <v>1028</v>
      </c>
      <c r="D60" s="226">
        <v>43648</v>
      </c>
      <c r="E60" s="222">
        <v>19</v>
      </c>
      <c r="F60" s="222">
        <v>44</v>
      </c>
      <c r="G60" s="222">
        <v>11</v>
      </c>
      <c r="H60" s="222">
        <v>29</v>
      </c>
      <c r="I60" s="222">
        <v>45</v>
      </c>
      <c r="J60" s="223">
        <v>12</v>
      </c>
      <c r="K60" s="224">
        <v>8</v>
      </c>
      <c r="L60" s="318" t="s">
        <v>1129</v>
      </c>
      <c r="M60" s="43"/>
      <c r="N60" s="159"/>
      <c r="O60" s="160"/>
      <c r="P60" s="76"/>
      <c r="Q60" s="76"/>
      <c r="R60" s="76"/>
    </row>
    <row r="61" spans="2:18" ht="15" customHeight="1">
      <c r="B61" s="387"/>
      <c r="C61" s="315" t="s">
        <v>1029</v>
      </c>
      <c r="D61" s="233">
        <v>43651</v>
      </c>
      <c r="E61" s="234">
        <v>20</v>
      </c>
      <c r="F61" s="234">
        <v>2</v>
      </c>
      <c r="G61" s="234">
        <v>42</v>
      </c>
      <c r="H61" s="234">
        <v>34</v>
      </c>
      <c r="I61" s="234">
        <v>9</v>
      </c>
      <c r="J61" s="235">
        <v>9</v>
      </c>
      <c r="K61" s="236">
        <v>6</v>
      </c>
      <c r="L61" s="300" t="s">
        <v>1130</v>
      </c>
      <c r="N61" s="159"/>
      <c r="O61" s="160"/>
      <c r="P61" s="76"/>
      <c r="Q61" s="76"/>
      <c r="R61" s="76"/>
    </row>
    <row r="62" spans="2:18" ht="15" customHeight="1">
      <c r="B62" s="388">
        <f>+B60+1</f>
        <v>28</v>
      </c>
      <c r="C62" s="238" t="s">
        <v>1030</v>
      </c>
      <c r="D62" s="226">
        <v>43655</v>
      </c>
      <c r="E62" s="222">
        <v>32</v>
      </c>
      <c r="F62" s="222">
        <v>7</v>
      </c>
      <c r="G62" s="222">
        <v>41</v>
      </c>
      <c r="H62" s="222">
        <v>36</v>
      </c>
      <c r="I62" s="222">
        <v>29</v>
      </c>
      <c r="J62" s="223">
        <v>7</v>
      </c>
      <c r="K62" s="224">
        <v>6</v>
      </c>
      <c r="L62" s="318" t="s">
        <v>1131</v>
      </c>
      <c r="N62" s="159"/>
      <c r="O62" s="160"/>
      <c r="P62" s="76"/>
      <c r="Q62" s="76"/>
      <c r="R62" s="76"/>
    </row>
    <row r="63" spans="2:18" ht="15" customHeight="1">
      <c r="B63" s="387"/>
      <c r="C63" s="315" t="s">
        <v>1031</v>
      </c>
      <c r="D63" s="233">
        <v>43658</v>
      </c>
      <c r="E63" s="234">
        <v>2</v>
      </c>
      <c r="F63" s="234">
        <v>31</v>
      </c>
      <c r="G63" s="234">
        <v>39</v>
      </c>
      <c r="H63" s="234">
        <v>45</v>
      </c>
      <c r="I63" s="234">
        <v>47</v>
      </c>
      <c r="J63" s="235">
        <v>8</v>
      </c>
      <c r="K63" s="236">
        <v>4</v>
      </c>
      <c r="L63" s="300" t="s">
        <v>1132</v>
      </c>
      <c r="M63" s="43"/>
      <c r="N63" s="159"/>
      <c r="O63" s="160"/>
      <c r="P63" s="76"/>
      <c r="Q63" s="76"/>
      <c r="R63" s="76"/>
    </row>
    <row r="64" spans="2:18" ht="15" customHeight="1">
      <c r="B64" s="388">
        <f>+B62+1</f>
        <v>29</v>
      </c>
      <c r="C64" s="238" t="s">
        <v>1032</v>
      </c>
      <c r="D64" s="226">
        <v>43662</v>
      </c>
      <c r="E64" s="222">
        <v>5</v>
      </c>
      <c r="F64" s="222">
        <v>13</v>
      </c>
      <c r="G64" s="222">
        <v>18</v>
      </c>
      <c r="H64" s="222">
        <v>39</v>
      </c>
      <c r="I64" s="222">
        <v>3</v>
      </c>
      <c r="J64" s="223">
        <v>8</v>
      </c>
      <c r="K64" s="224">
        <v>7</v>
      </c>
      <c r="L64" s="318" t="s">
        <v>1133</v>
      </c>
      <c r="N64" s="159"/>
      <c r="O64" s="160"/>
      <c r="P64" s="76"/>
      <c r="Q64" s="76"/>
      <c r="R64" s="76"/>
    </row>
    <row r="65" spans="2:18" ht="15" customHeight="1">
      <c r="B65" s="387"/>
      <c r="C65" s="315" t="s">
        <v>1033</v>
      </c>
      <c r="D65" s="233">
        <v>43665</v>
      </c>
      <c r="E65" s="222">
        <v>26</v>
      </c>
      <c r="F65" s="222">
        <v>17</v>
      </c>
      <c r="G65" s="222">
        <v>13</v>
      </c>
      <c r="H65" s="222">
        <v>14</v>
      </c>
      <c r="I65" s="222">
        <v>28</v>
      </c>
      <c r="J65" s="223">
        <v>7</v>
      </c>
      <c r="K65" s="224">
        <v>2</v>
      </c>
      <c r="L65" s="300" t="s">
        <v>1134</v>
      </c>
      <c r="N65" s="159"/>
      <c r="O65" s="160"/>
      <c r="P65" s="76"/>
      <c r="Q65" s="76"/>
      <c r="R65" s="76"/>
    </row>
    <row r="66" spans="2:18" ht="15" customHeight="1">
      <c r="B66" s="388">
        <f>+B64+1</f>
        <v>30</v>
      </c>
      <c r="C66" s="238" t="s">
        <v>1034</v>
      </c>
      <c r="D66" s="226">
        <v>43669</v>
      </c>
      <c r="E66" s="245">
        <v>38</v>
      </c>
      <c r="F66" s="229">
        <v>19</v>
      </c>
      <c r="G66" s="229">
        <v>23</v>
      </c>
      <c r="H66" s="229">
        <v>1</v>
      </c>
      <c r="I66" s="229">
        <v>14</v>
      </c>
      <c r="J66" s="246">
        <v>7</v>
      </c>
      <c r="K66" s="231">
        <v>3</v>
      </c>
      <c r="L66" s="318" t="s">
        <v>1135</v>
      </c>
      <c r="N66" s="159"/>
      <c r="O66" s="160"/>
      <c r="P66" s="76"/>
      <c r="Q66" s="76"/>
      <c r="R66" s="76"/>
    </row>
    <row r="67" spans="2:18" ht="15" customHeight="1">
      <c r="B67" s="389"/>
      <c r="C67" s="315" t="s">
        <v>1035</v>
      </c>
      <c r="D67" s="233">
        <v>43672</v>
      </c>
      <c r="E67" s="234">
        <v>27</v>
      </c>
      <c r="F67" s="234">
        <v>2</v>
      </c>
      <c r="G67" s="234">
        <v>42</v>
      </c>
      <c r="H67" s="234">
        <v>5</v>
      </c>
      <c r="I67" s="234">
        <v>37</v>
      </c>
      <c r="J67" s="235">
        <v>10</v>
      </c>
      <c r="K67" s="236">
        <v>3</v>
      </c>
      <c r="L67" s="300" t="s">
        <v>1136</v>
      </c>
      <c r="N67" s="159"/>
      <c r="O67" s="160"/>
      <c r="P67" s="76"/>
      <c r="Q67" s="76"/>
      <c r="R67" s="76"/>
    </row>
    <row r="68" spans="2:18" ht="15" customHeight="1">
      <c r="B68" s="384">
        <f>+B66+1</f>
        <v>31</v>
      </c>
      <c r="C68" s="238" t="s">
        <v>1036</v>
      </c>
      <c r="D68" s="226">
        <v>43676</v>
      </c>
      <c r="E68" s="222">
        <v>15</v>
      </c>
      <c r="F68" s="222">
        <v>27</v>
      </c>
      <c r="G68" s="222">
        <v>23</v>
      </c>
      <c r="H68" s="222">
        <v>40</v>
      </c>
      <c r="I68" s="222">
        <v>20</v>
      </c>
      <c r="J68" s="223">
        <v>3</v>
      </c>
      <c r="K68" s="224">
        <v>6</v>
      </c>
      <c r="L68" s="318" t="s">
        <v>1137</v>
      </c>
      <c r="N68" s="159"/>
      <c r="O68" s="160"/>
      <c r="P68" s="76"/>
      <c r="Q68" s="76"/>
      <c r="R68" s="76"/>
    </row>
    <row r="69" spans="2:18" ht="15" customHeight="1">
      <c r="B69" s="385"/>
      <c r="C69" s="315" t="s">
        <v>1037</v>
      </c>
      <c r="D69" s="233">
        <v>43679</v>
      </c>
      <c r="E69" s="234">
        <v>33</v>
      </c>
      <c r="F69" s="234">
        <v>44</v>
      </c>
      <c r="G69" s="234">
        <v>13</v>
      </c>
      <c r="H69" s="234">
        <v>22</v>
      </c>
      <c r="I69" s="234">
        <v>50</v>
      </c>
      <c r="J69" s="235">
        <v>5</v>
      </c>
      <c r="K69" s="236">
        <v>2</v>
      </c>
      <c r="L69" s="300" t="s">
        <v>1138</v>
      </c>
      <c r="N69" s="159"/>
      <c r="O69" s="160"/>
      <c r="P69" s="76"/>
      <c r="Q69" s="76"/>
      <c r="R69" s="76"/>
    </row>
    <row r="70" spans="2:18" ht="15" customHeight="1">
      <c r="B70" s="384">
        <f>+B68+1</f>
        <v>32</v>
      </c>
      <c r="C70" s="238" t="s">
        <v>1038</v>
      </c>
      <c r="D70" s="226">
        <v>43683</v>
      </c>
      <c r="E70" s="222">
        <v>38</v>
      </c>
      <c r="F70" s="222">
        <v>12</v>
      </c>
      <c r="G70" s="222">
        <v>29</v>
      </c>
      <c r="H70" s="222">
        <v>36</v>
      </c>
      <c r="I70" s="222">
        <v>13</v>
      </c>
      <c r="J70" s="223">
        <v>4</v>
      </c>
      <c r="K70" s="224">
        <v>12</v>
      </c>
      <c r="L70" s="318" t="s">
        <v>1139</v>
      </c>
      <c r="N70" s="159"/>
      <c r="O70" s="160"/>
      <c r="P70" s="76"/>
      <c r="Q70" s="76"/>
      <c r="R70" s="76"/>
    </row>
    <row r="71" spans="2:18" ht="15" customHeight="1">
      <c r="B71" s="385"/>
      <c r="C71" s="315" t="s">
        <v>1039</v>
      </c>
      <c r="D71" s="233">
        <v>43686</v>
      </c>
      <c r="E71" s="234">
        <v>35</v>
      </c>
      <c r="F71" s="234">
        <v>41</v>
      </c>
      <c r="G71" s="234">
        <v>14</v>
      </c>
      <c r="H71" s="234">
        <v>2</v>
      </c>
      <c r="I71" s="234">
        <v>42</v>
      </c>
      <c r="J71" s="235">
        <v>11</v>
      </c>
      <c r="K71" s="236">
        <v>10</v>
      </c>
      <c r="L71" s="300" t="s">
        <v>1140</v>
      </c>
      <c r="N71" s="159"/>
      <c r="O71" s="160"/>
      <c r="P71" s="76"/>
      <c r="Q71" s="76"/>
      <c r="R71" s="76"/>
    </row>
    <row r="72" spans="2:18" ht="15" customHeight="1">
      <c r="B72" s="384">
        <f>+B70+1</f>
        <v>33</v>
      </c>
      <c r="C72" s="238" t="s">
        <v>1040</v>
      </c>
      <c r="D72" s="226">
        <v>43690</v>
      </c>
      <c r="E72" s="222">
        <v>31</v>
      </c>
      <c r="F72" s="222">
        <v>13</v>
      </c>
      <c r="G72" s="222">
        <v>33</v>
      </c>
      <c r="H72" s="222">
        <v>29</v>
      </c>
      <c r="I72" s="222">
        <v>40</v>
      </c>
      <c r="J72" s="223">
        <v>2</v>
      </c>
      <c r="K72" s="224">
        <v>3</v>
      </c>
      <c r="L72" s="318" t="s">
        <v>1141</v>
      </c>
      <c r="N72" s="159"/>
      <c r="O72" s="160"/>
      <c r="P72" s="76"/>
      <c r="Q72" s="76"/>
      <c r="R72" s="76"/>
    </row>
    <row r="73" spans="2:18" ht="15" customHeight="1">
      <c r="B73" s="385"/>
      <c r="C73" s="315" t="s">
        <v>1041</v>
      </c>
      <c r="D73" s="233">
        <v>43693</v>
      </c>
      <c r="E73" s="234">
        <v>9</v>
      </c>
      <c r="F73" s="234">
        <v>42</v>
      </c>
      <c r="G73" s="234">
        <v>10</v>
      </c>
      <c r="H73" s="234">
        <v>27</v>
      </c>
      <c r="I73" s="234">
        <v>37</v>
      </c>
      <c r="J73" s="235">
        <v>1</v>
      </c>
      <c r="K73" s="236">
        <v>5</v>
      </c>
      <c r="L73" s="300" t="s">
        <v>1142</v>
      </c>
      <c r="N73" s="159"/>
      <c r="O73" s="160"/>
      <c r="P73" s="76"/>
      <c r="Q73" s="76"/>
      <c r="R73" s="76"/>
    </row>
    <row r="74" spans="2:18" ht="15" customHeight="1">
      <c r="B74" s="384">
        <f>+B72+1</f>
        <v>34</v>
      </c>
      <c r="C74" s="238" t="s">
        <v>1042</v>
      </c>
      <c r="D74" s="226">
        <v>43697</v>
      </c>
      <c r="E74" s="222">
        <v>23</v>
      </c>
      <c r="F74" s="222">
        <v>24</v>
      </c>
      <c r="G74" s="222">
        <v>22</v>
      </c>
      <c r="H74" s="222">
        <v>20</v>
      </c>
      <c r="I74" s="222">
        <v>37</v>
      </c>
      <c r="J74" s="223">
        <v>1</v>
      </c>
      <c r="K74" s="224">
        <v>4</v>
      </c>
      <c r="L74" s="318" t="s">
        <v>1143</v>
      </c>
      <c r="N74" s="159"/>
      <c r="O74" s="160"/>
      <c r="P74" s="76"/>
      <c r="Q74" s="76"/>
      <c r="R74" s="76"/>
    </row>
    <row r="75" spans="2:18" ht="15" customHeight="1">
      <c r="B75" s="385"/>
      <c r="C75" s="315" t="s">
        <v>1043</v>
      </c>
      <c r="D75" s="233">
        <v>43700</v>
      </c>
      <c r="E75" s="234">
        <v>4</v>
      </c>
      <c r="F75" s="234">
        <v>17</v>
      </c>
      <c r="G75" s="234">
        <v>42</v>
      </c>
      <c r="H75" s="234">
        <v>45</v>
      </c>
      <c r="I75" s="234">
        <v>35</v>
      </c>
      <c r="J75" s="235">
        <v>8</v>
      </c>
      <c r="K75" s="236">
        <v>2</v>
      </c>
      <c r="L75" s="300" t="s">
        <v>1144</v>
      </c>
      <c r="N75" s="159"/>
      <c r="O75" s="160"/>
      <c r="P75" s="76"/>
      <c r="Q75" s="76"/>
      <c r="R75" s="76"/>
    </row>
    <row r="76" spans="2:12" ht="15" customHeight="1">
      <c r="B76" s="384">
        <f>+B74+1</f>
        <v>35</v>
      </c>
      <c r="C76" s="238" t="s">
        <v>1044</v>
      </c>
      <c r="D76" s="226">
        <v>43704</v>
      </c>
      <c r="E76" s="222">
        <v>26</v>
      </c>
      <c r="F76" s="222">
        <v>8</v>
      </c>
      <c r="G76" s="222">
        <v>35</v>
      </c>
      <c r="H76" s="222">
        <v>47</v>
      </c>
      <c r="I76" s="222">
        <v>43</v>
      </c>
      <c r="J76" s="223">
        <v>9</v>
      </c>
      <c r="K76" s="224">
        <v>1</v>
      </c>
      <c r="L76" s="318" t="s">
        <v>1145</v>
      </c>
    </row>
    <row r="77" spans="2:12" ht="15" customHeight="1">
      <c r="B77" s="385"/>
      <c r="C77" s="315" t="s">
        <v>1045</v>
      </c>
      <c r="D77" s="247">
        <v>43707</v>
      </c>
      <c r="E77" s="234">
        <v>45</v>
      </c>
      <c r="F77" s="234">
        <v>49</v>
      </c>
      <c r="G77" s="234">
        <v>27</v>
      </c>
      <c r="H77" s="234">
        <v>46</v>
      </c>
      <c r="I77" s="234">
        <v>25</v>
      </c>
      <c r="J77" s="235">
        <v>6</v>
      </c>
      <c r="K77" s="236">
        <v>4</v>
      </c>
      <c r="L77" s="300" t="s">
        <v>1146</v>
      </c>
    </row>
    <row r="78" spans="2:12" ht="15" customHeight="1">
      <c r="B78" s="384">
        <f>+B76+1</f>
        <v>36</v>
      </c>
      <c r="C78" s="238" t="s">
        <v>1046</v>
      </c>
      <c r="D78" s="226">
        <v>43711</v>
      </c>
      <c r="E78" s="222">
        <v>44</v>
      </c>
      <c r="F78" s="222">
        <v>11</v>
      </c>
      <c r="G78" s="222">
        <v>38</v>
      </c>
      <c r="H78" s="222">
        <v>7</v>
      </c>
      <c r="I78" s="222">
        <v>39</v>
      </c>
      <c r="J78" s="223">
        <v>10</v>
      </c>
      <c r="K78" s="224">
        <v>7</v>
      </c>
      <c r="L78" s="318" t="s">
        <v>1147</v>
      </c>
    </row>
    <row r="79" spans="2:12" ht="15" customHeight="1">
      <c r="B79" s="385"/>
      <c r="C79" s="315" t="s">
        <v>1047</v>
      </c>
      <c r="D79" s="233">
        <v>43714</v>
      </c>
      <c r="E79" s="234">
        <v>13</v>
      </c>
      <c r="F79" s="234">
        <v>22</v>
      </c>
      <c r="G79" s="234">
        <v>40</v>
      </c>
      <c r="H79" s="234">
        <v>10</v>
      </c>
      <c r="I79" s="234">
        <v>48</v>
      </c>
      <c r="J79" s="235">
        <v>5</v>
      </c>
      <c r="K79" s="236">
        <v>2</v>
      </c>
      <c r="L79" s="300" t="s">
        <v>1148</v>
      </c>
    </row>
    <row r="80" spans="2:12" ht="15" customHeight="1">
      <c r="B80" s="384">
        <f>+B78+1</f>
        <v>37</v>
      </c>
      <c r="C80" s="238" t="s">
        <v>1048</v>
      </c>
      <c r="D80" s="226">
        <v>43718</v>
      </c>
      <c r="E80" s="222">
        <v>3</v>
      </c>
      <c r="F80" s="222">
        <v>30</v>
      </c>
      <c r="G80" s="222">
        <v>49</v>
      </c>
      <c r="H80" s="222">
        <v>25</v>
      </c>
      <c r="I80" s="222">
        <v>22</v>
      </c>
      <c r="J80" s="223">
        <v>3</v>
      </c>
      <c r="K80" s="224">
        <v>6</v>
      </c>
      <c r="L80" s="318" t="s">
        <v>1149</v>
      </c>
    </row>
    <row r="81" spans="2:12" ht="13.5">
      <c r="B81" s="385"/>
      <c r="C81" s="315" t="s">
        <v>1049</v>
      </c>
      <c r="D81" s="233">
        <v>43721</v>
      </c>
      <c r="E81" s="234">
        <v>12</v>
      </c>
      <c r="F81" s="234">
        <v>1</v>
      </c>
      <c r="G81" s="234">
        <v>42</v>
      </c>
      <c r="H81" s="234">
        <v>47</v>
      </c>
      <c r="I81" s="234">
        <v>27</v>
      </c>
      <c r="J81" s="235">
        <v>6</v>
      </c>
      <c r="K81" s="236">
        <v>7</v>
      </c>
      <c r="L81" s="300" t="s">
        <v>1150</v>
      </c>
    </row>
    <row r="82" spans="2:12" ht="13.5">
      <c r="B82" s="384">
        <f>+B80+1</f>
        <v>38</v>
      </c>
      <c r="C82" s="238" t="s">
        <v>1050</v>
      </c>
      <c r="D82" s="226">
        <v>43725</v>
      </c>
      <c r="E82" s="222">
        <v>22</v>
      </c>
      <c r="F82" s="222">
        <v>45</v>
      </c>
      <c r="G82" s="222">
        <v>43</v>
      </c>
      <c r="H82" s="222">
        <v>44</v>
      </c>
      <c r="I82" s="222">
        <v>37</v>
      </c>
      <c r="J82" s="223">
        <v>1</v>
      </c>
      <c r="K82" s="224">
        <v>12</v>
      </c>
      <c r="L82" s="318" t="s">
        <v>1151</v>
      </c>
    </row>
    <row r="83" spans="2:12" ht="13.5">
      <c r="B83" s="385"/>
      <c r="C83" s="315" t="s">
        <v>1051</v>
      </c>
      <c r="D83" s="233">
        <v>43728</v>
      </c>
      <c r="E83" s="234">
        <v>25</v>
      </c>
      <c r="F83" s="234">
        <v>50</v>
      </c>
      <c r="G83" s="234">
        <v>21</v>
      </c>
      <c r="H83" s="234">
        <v>38</v>
      </c>
      <c r="I83" s="234">
        <v>8</v>
      </c>
      <c r="J83" s="235">
        <v>4</v>
      </c>
      <c r="K83" s="236">
        <v>8</v>
      </c>
      <c r="L83" s="300" t="s">
        <v>1152</v>
      </c>
    </row>
    <row r="84" spans="2:12" ht="13.5">
      <c r="B84" s="384">
        <f>+B82+1</f>
        <v>39</v>
      </c>
      <c r="C84" s="238" t="s">
        <v>1052</v>
      </c>
      <c r="D84" s="226">
        <v>43732</v>
      </c>
      <c r="E84" s="222"/>
      <c r="F84" s="222"/>
      <c r="G84" s="222"/>
      <c r="H84" s="222"/>
      <c r="I84" s="222"/>
      <c r="J84" s="223"/>
      <c r="K84" s="224"/>
      <c r="L84" s="318"/>
    </row>
    <row r="85" spans="2:12" ht="13.5">
      <c r="B85" s="385"/>
      <c r="C85" s="315" t="s">
        <v>1053</v>
      </c>
      <c r="D85" s="233">
        <v>43735</v>
      </c>
      <c r="E85" s="234"/>
      <c r="F85" s="234"/>
      <c r="G85" s="234"/>
      <c r="H85" s="234"/>
      <c r="I85" s="234"/>
      <c r="J85" s="235"/>
      <c r="K85" s="236"/>
      <c r="L85" s="300"/>
    </row>
    <row r="86" spans="2:12" ht="13.5">
      <c r="B86" s="384">
        <f>+B84+1</f>
        <v>40</v>
      </c>
      <c r="C86" s="238" t="s">
        <v>1054</v>
      </c>
      <c r="D86" s="226">
        <v>43739</v>
      </c>
      <c r="E86" s="222"/>
      <c r="F86" s="222"/>
      <c r="G86" s="222"/>
      <c r="H86" s="222"/>
      <c r="I86" s="222"/>
      <c r="J86" s="223"/>
      <c r="K86" s="224"/>
      <c r="L86" s="318"/>
    </row>
    <row r="87" spans="2:12" ht="13.5">
      <c r="B87" s="385"/>
      <c r="C87" s="315" t="s">
        <v>1055</v>
      </c>
      <c r="D87" s="233">
        <v>43742</v>
      </c>
      <c r="E87" s="234"/>
      <c r="F87" s="234"/>
      <c r="G87" s="234"/>
      <c r="H87" s="234"/>
      <c r="I87" s="234"/>
      <c r="J87" s="235"/>
      <c r="K87" s="236"/>
      <c r="L87" s="300"/>
    </row>
    <row r="88" spans="2:12" ht="13.5">
      <c r="B88" s="384">
        <f>+B86+1</f>
        <v>41</v>
      </c>
      <c r="C88" s="238" t="s">
        <v>1056</v>
      </c>
      <c r="D88" s="226">
        <v>43746</v>
      </c>
      <c r="E88" s="222"/>
      <c r="F88" s="222"/>
      <c r="G88" s="222"/>
      <c r="H88" s="222"/>
      <c r="I88" s="222"/>
      <c r="J88" s="223"/>
      <c r="K88" s="224"/>
      <c r="L88" s="318"/>
    </row>
    <row r="89" spans="2:12" ht="13.5">
      <c r="B89" s="385"/>
      <c r="C89" s="315" t="s">
        <v>1057</v>
      </c>
      <c r="D89" s="233">
        <v>43749</v>
      </c>
      <c r="E89" s="234"/>
      <c r="F89" s="234"/>
      <c r="G89" s="234"/>
      <c r="H89" s="234"/>
      <c r="I89" s="234"/>
      <c r="J89" s="235"/>
      <c r="K89" s="236"/>
      <c r="L89" s="300"/>
    </row>
    <row r="90" spans="2:12" ht="13.5">
      <c r="B90" s="384">
        <f>+B88+1</f>
        <v>42</v>
      </c>
      <c r="C90" s="238" t="s">
        <v>1058</v>
      </c>
      <c r="D90" s="226">
        <v>43753</v>
      </c>
      <c r="E90" s="222"/>
      <c r="F90" s="222"/>
      <c r="G90" s="222"/>
      <c r="H90" s="222"/>
      <c r="I90" s="222"/>
      <c r="J90" s="223"/>
      <c r="K90" s="224"/>
      <c r="L90" s="318"/>
    </row>
    <row r="91" spans="2:12" ht="13.5">
      <c r="B91" s="385"/>
      <c r="C91" s="315" t="s">
        <v>1059</v>
      </c>
      <c r="D91" s="233">
        <v>43756</v>
      </c>
      <c r="E91" s="234"/>
      <c r="F91" s="234"/>
      <c r="G91" s="234"/>
      <c r="H91" s="234"/>
      <c r="I91" s="234"/>
      <c r="J91" s="235"/>
      <c r="K91" s="236"/>
      <c r="L91" s="300"/>
    </row>
    <row r="92" spans="2:12" ht="13.5">
      <c r="B92" s="384">
        <f>+B90+1</f>
        <v>43</v>
      </c>
      <c r="C92" s="238" t="s">
        <v>1060</v>
      </c>
      <c r="D92" s="226">
        <v>43760</v>
      </c>
      <c r="E92" s="222"/>
      <c r="F92" s="222"/>
      <c r="G92" s="222"/>
      <c r="H92" s="222"/>
      <c r="I92" s="222"/>
      <c r="J92" s="223"/>
      <c r="K92" s="224"/>
      <c r="L92" s="318"/>
    </row>
    <row r="93" spans="2:12" ht="13.5">
      <c r="B93" s="385"/>
      <c r="C93" s="315" t="s">
        <v>1061</v>
      </c>
      <c r="D93" s="233">
        <v>43763</v>
      </c>
      <c r="E93" s="234"/>
      <c r="F93" s="234"/>
      <c r="G93" s="234"/>
      <c r="H93" s="234"/>
      <c r="I93" s="234"/>
      <c r="J93" s="235"/>
      <c r="K93" s="236"/>
      <c r="L93" s="300"/>
    </row>
    <row r="94" spans="2:12" ht="13.5">
      <c r="B94" s="384">
        <f>+B92+1</f>
        <v>44</v>
      </c>
      <c r="C94" s="238" t="s">
        <v>1062</v>
      </c>
      <c r="D94" s="226">
        <v>43767</v>
      </c>
      <c r="E94" s="222"/>
      <c r="F94" s="222"/>
      <c r="G94" s="222"/>
      <c r="H94" s="222"/>
      <c r="I94" s="222"/>
      <c r="J94" s="223"/>
      <c r="K94" s="224"/>
      <c r="L94" s="318"/>
    </row>
    <row r="95" spans="2:12" ht="13.5">
      <c r="B95" s="385"/>
      <c r="C95" s="315" t="s">
        <v>1063</v>
      </c>
      <c r="D95" s="233">
        <v>43770</v>
      </c>
      <c r="E95" s="234"/>
      <c r="F95" s="234"/>
      <c r="G95" s="234"/>
      <c r="H95" s="234"/>
      <c r="I95" s="234"/>
      <c r="J95" s="235"/>
      <c r="K95" s="236"/>
      <c r="L95" s="300"/>
    </row>
    <row r="96" spans="2:12" ht="13.5">
      <c r="B96" s="384">
        <f>+B94+1</f>
        <v>45</v>
      </c>
      <c r="C96" s="238" t="s">
        <v>1064</v>
      </c>
      <c r="D96" s="226">
        <v>43774</v>
      </c>
      <c r="E96" s="222"/>
      <c r="F96" s="222"/>
      <c r="G96" s="222"/>
      <c r="H96" s="222"/>
      <c r="I96" s="222"/>
      <c r="J96" s="223"/>
      <c r="K96" s="224"/>
      <c r="L96" s="318"/>
    </row>
    <row r="97" spans="2:12" ht="13.5">
      <c r="B97" s="385"/>
      <c r="C97" s="315" t="s">
        <v>1065</v>
      </c>
      <c r="D97" s="233">
        <v>43777</v>
      </c>
      <c r="E97" s="234"/>
      <c r="F97" s="234"/>
      <c r="G97" s="234"/>
      <c r="H97" s="234"/>
      <c r="I97" s="234"/>
      <c r="J97" s="235"/>
      <c r="K97" s="236"/>
      <c r="L97" s="300"/>
    </row>
    <row r="98" spans="2:12" ht="13.5">
      <c r="B98" s="384">
        <f>+B96+1</f>
        <v>46</v>
      </c>
      <c r="C98" s="238" t="s">
        <v>1066</v>
      </c>
      <c r="D98" s="226">
        <v>43781</v>
      </c>
      <c r="E98" s="222"/>
      <c r="F98" s="222"/>
      <c r="G98" s="222"/>
      <c r="H98" s="222"/>
      <c r="I98" s="222"/>
      <c r="J98" s="223"/>
      <c r="K98" s="224"/>
      <c r="L98" s="318"/>
    </row>
    <row r="99" spans="2:12" ht="13.5">
      <c r="B99" s="385"/>
      <c r="C99" s="315" t="s">
        <v>1067</v>
      </c>
      <c r="D99" s="233">
        <v>43784</v>
      </c>
      <c r="E99" s="234"/>
      <c r="F99" s="234"/>
      <c r="G99" s="234"/>
      <c r="H99" s="234"/>
      <c r="I99" s="234"/>
      <c r="J99" s="235"/>
      <c r="K99" s="236"/>
      <c r="L99" s="300"/>
    </row>
    <row r="100" spans="2:12" ht="13.5">
      <c r="B100" s="384">
        <f>+B98+1</f>
        <v>47</v>
      </c>
      <c r="C100" s="238" t="s">
        <v>1068</v>
      </c>
      <c r="D100" s="226">
        <v>43788</v>
      </c>
      <c r="E100" s="222"/>
      <c r="F100" s="222"/>
      <c r="G100" s="222"/>
      <c r="H100" s="222"/>
      <c r="I100" s="222"/>
      <c r="J100" s="223"/>
      <c r="K100" s="224"/>
      <c r="L100" s="318"/>
    </row>
    <row r="101" spans="2:12" ht="13.5">
      <c r="B101" s="385"/>
      <c r="C101" s="315" t="s">
        <v>1069</v>
      </c>
      <c r="D101" s="233">
        <v>43791</v>
      </c>
      <c r="E101" s="234"/>
      <c r="F101" s="234"/>
      <c r="G101" s="234"/>
      <c r="H101" s="234"/>
      <c r="I101" s="234"/>
      <c r="J101" s="235"/>
      <c r="K101" s="236"/>
      <c r="L101" s="300"/>
    </row>
    <row r="102" spans="2:12" ht="13.5">
      <c r="B102" s="384">
        <f>+B100+1</f>
        <v>48</v>
      </c>
      <c r="C102" s="238" t="s">
        <v>1070</v>
      </c>
      <c r="D102" s="226">
        <v>43795</v>
      </c>
      <c r="E102" s="222"/>
      <c r="F102" s="222"/>
      <c r="G102" s="222"/>
      <c r="H102" s="222"/>
      <c r="I102" s="222"/>
      <c r="J102" s="223"/>
      <c r="K102" s="224"/>
      <c r="L102" s="318"/>
    </row>
    <row r="103" spans="2:12" ht="13.5">
      <c r="B103" s="385"/>
      <c r="C103" s="315" t="s">
        <v>1071</v>
      </c>
      <c r="D103" s="233">
        <v>43798</v>
      </c>
      <c r="E103" s="234"/>
      <c r="F103" s="234"/>
      <c r="G103" s="234"/>
      <c r="H103" s="234"/>
      <c r="I103" s="234"/>
      <c r="J103" s="235"/>
      <c r="K103" s="236"/>
      <c r="L103" s="300"/>
    </row>
    <row r="104" spans="2:12" ht="13.5">
      <c r="B104" s="384">
        <f>+B102+1</f>
        <v>49</v>
      </c>
      <c r="C104" s="238" t="s">
        <v>1072</v>
      </c>
      <c r="D104" s="226">
        <v>43802</v>
      </c>
      <c r="E104" s="222"/>
      <c r="F104" s="222"/>
      <c r="G104" s="222"/>
      <c r="H104" s="222"/>
      <c r="I104" s="222"/>
      <c r="J104" s="223"/>
      <c r="K104" s="224"/>
      <c r="L104" s="318"/>
    </row>
    <row r="105" spans="2:12" ht="13.5">
      <c r="B105" s="385"/>
      <c r="C105" s="315" t="s">
        <v>1073</v>
      </c>
      <c r="D105" s="233">
        <v>43805</v>
      </c>
      <c r="E105" s="234"/>
      <c r="F105" s="234"/>
      <c r="G105" s="234"/>
      <c r="H105" s="234"/>
      <c r="I105" s="234"/>
      <c r="J105" s="235"/>
      <c r="K105" s="236"/>
      <c r="L105" s="300"/>
    </row>
    <row r="106" spans="2:12" ht="13.5">
      <c r="B106" s="384">
        <f>+B104+1</f>
        <v>50</v>
      </c>
      <c r="C106" s="238" t="s">
        <v>1074</v>
      </c>
      <c r="D106" s="226">
        <v>43809</v>
      </c>
      <c r="E106" s="222"/>
      <c r="F106" s="222"/>
      <c r="G106" s="222"/>
      <c r="H106" s="222"/>
      <c r="I106" s="222"/>
      <c r="J106" s="223"/>
      <c r="K106" s="224"/>
      <c r="L106" s="318"/>
    </row>
    <row r="107" spans="2:12" ht="13.5">
      <c r="B107" s="385"/>
      <c r="C107" s="315" t="s">
        <v>1075</v>
      </c>
      <c r="D107" s="233">
        <v>43812</v>
      </c>
      <c r="E107" s="234"/>
      <c r="F107" s="234"/>
      <c r="G107" s="234"/>
      <c r="H107" s="234"/>
      <c r="I107" s="234"/>
      <c r="J107" s="235"/>
      <c r="K107" s="236"/>
      <c r="L107" s="300"/>
    </row>
    <row r="108" spans="2:12" ht="13.5">
      <c r="B108" s="384">
        <f>+B106+1</f>
        <v>51</v>
      </c>
      <c r="C108" s="238" t="s">
        <v>1076</v>
      </c>
      <c r="D108" s="226">
        <v>43816</v>
      </c>
      <c r="E108" s="222"/>
      <c r="F108" s="222"/>
      <c r="G108" s="222"/>
      <c r="H108" s="222"/>
      <c r="I108" s="222"/>
      <c r="J108" s="223"/>
      <c r="K108" s="224"/>
      <c r="L108" s="318"/>
    </row>
    <row r="109" spans="2:12" ht="13.5">
      <c r="B109" s="385"/>
      <c r="C109" s="315" t="s">
        <v>1077</v>
      </c>
      <c r="D109" s="233">
        <v>43819</v>
      </c>
      <c r="E109" s="234"/>
      <c r="F109" s="234"/>
      <c r="G109" s="234"/>
      <c r="H109" s="234"/>
      <c r="I109" s="234"/>
      <c r="J109" s="235"/>
      <c r="K109" s="236"/>
      <c r="L109" s="300"/>
    </row>
    <row r="110" spans="2:12" ht="13.5">
      <c r="B110" s="384">
        <f>+B108+1</f>
        <v>52</v>
      </c>
      <c r="C110" s="238" t="s">
        <v>1078</v>
      </c>
      <c r="D110" s="226">
        <v>43823</v>
      </c>
      <c r="E110" s="222"/>
      <c r="F110" s="222"/>
      <c r="G110" s="222"/>
      <c r="H110" s="222"/>
      <c r="I110" s="222"/>
      <c r="J110" s="223"/>
      <c r="K110" s="224"/>
      <c r="L110" s="319"/>
    </row>
    <row r="111" spans="2:12" ht="14.25" thickBot="1">
      <c r="B111" s="390"/>
      <c r="C111" s="325" t="s">
        <v>1079</v>
      </c>
      <c r="D111" s="252">
        <v>43826</v>
      </c>
      <c r="E111" s="326"/>
      <c r="F111" s="327"/>
      <c r="G111" s="327"/>
      <c r="H111" s="327"/>
      <c r="I111" s="327"/>
      <c r="J111" s="328"/>
      <c r="K111" s="329"/>
      <c r="L111" s="330"/>
    </row>
    <row r="112" spans="2:12" ht="14.25">
      <c r="B112" s="396"/>
      <c r="C112" s="320"/>
      <c r="D112" s="321"/>
      <c r="E112" s="322"/>
      <c r="F112" s="322"/>
      <c r="G112" s="322"/>
      <c r="H112" s="322"/>
      <c r="I112" s="322"/>
      <c r="J112" s="323"/>
      <c r="K112" s="324"/>
      <c r="L112" s="254"/>
    </row>
    <row r="113" spans="2:12" ht="15" thickBot="1">
      <c r="B113" s="395"/>
      <c r="C113" s="264"/>
      <c r="D113" s="265"/>
      <c r="E113" s="266"/>
      <c r="F113" s="267"/>
      <c r="G113" s="267"/>
      <c r="H113" s="267"/>
      <c r="I113" s="267"/>
      <c r="J113" s="268"/>
      <c r="K113" s="269"/>
      <c r="L113" s="258"/>
    </row>
  </sheetData>
  <sheetProtection/>
  <mergeCells count="66">
    <mergeCell ref="B112:B113"/>
    <mergeCell ref="B22:B23"/>
    <mergeCell ref="B100:B101"/>
    <mergeCell ref="B102:B103"/>
    <mergeCell ref="B104:B105"/>
    <mergeCell ref="B106:B107"/>
    <mergeCell ref="B108:B109"/>
    <mergeCell ref="B110:B111"/>
    <mergeCell ref="B88:B89"/>
    <mergeCell ref="B90:B91"/>
    <mergeCell ref="B92:B93"/>
    <mergeCell ref="B94:B95"/>
    <mergeCell ref="B96:B97"/>
    <mergeCell ref="B98:B99"/>
    <mergeCell ref="B76:B77"/>
    <mergeCell ref="B78:B79"/>
    <mergeCell ref="B80:B81"/>
    <mergeCell ref="B82:B83"/>
    <mergeCell ref="B84:B85"/>
    <mergeCell ref="B86:B87"/>
    <mergeCell ref="B64:B65"/>
    <mergeCell ref="B66:B67"/>
    <mergeCell ref="B68:B69"/>
    <mergeCell ref="B70:B71"/>
    <mergeCell ref="B72:B73"/>
    <mergeCell ref="B74:B75"/>
    <mergeCell ref="B62:B63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38:B39"/>
    <mergeCell ref="Q20:R20"/>
    <mergeCell ref="B24:B25"/>
    <mergeCell ref="B26:B27"/>
    <mergeCell ref="B10:B11"/>
    <mergeCell ref="B12:B13"/>
    <mergeCell ref="B14:B15"/>
    <mergeCell ref="B16:B17"/>
    <mergeCell ref="B18:B19"/>
    <mergeCell ref="B20:B21"/>
    <mergeCell ref="B28:B29"/>
    <mergeCell ref="B30:B31"/>
    <mergeCell ref="B32:B33"/>
    <mergeCell ref="B34:B35"/>
    <mergeCell ref="B36:B37"/>
    <mergeCell ref="L6:L7"/>
    <mergeCell ref="N6:O6"/>
    <mergeCell ref="Q6:R6"/>
    <mergeCell ref="E7:I7"/>
    <mergeCell ref="J7:K7"/>
    <mergeCell ref="B8:B9"/>
    <mergeCell ref="B1:G1"/>
    <mergeCell ref="B3:E3"/>
    <mergeCell ref="B4:K4"/>
    <mergeCell ref="B6:B7"/>
    <mergeCell ref="C6:C7"/>
    <mergeCell ref="D6:D7"/>
    <mergeCell ref="E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40">
      <selection activeCell="B3" sqref="B3:G3"/>
    </sheetView>
  </sheetViews>
  <sheetFormatPr defaultColWidth="12.421875" defaultRowHeight="12.75"/>
  <cols>
    <col min="1" max="1" width="12.421875" style="0" customWidth="1"/>
    <col min="2" max="2" width="14.57421875" style="0" customWidth="1"/>
    <col min="3" max="9" width="9.7109375" style="0" customWidth="1"/>
  </cols>
  <sheetData>
    <row r="1" spans="1:9" ht="15">
      <c r="A1" s="40"/>
      <c r="B1" s="41"/>
      <c r="C1" s="42"/>
      <c r="H1" s="2"/>
      <c r="I1" s="2"/>
    </row>
    <row r="2" spans="1:9" ht="12.75">
      <c r="A2" s="2"/>
      <c r="H2" s="2"/>
      <c r="I2" s="2"/>
    </row>
    <row r="3" spans="1:9" ht="19.5">
      <c r="A3" s="3" t="s">
        <v>6</v>
      </c>
      <c r="B3" s="4"/>
      <c r="C3" s="4"/>
      <c r="D3" s="4"/>
      <c r="E3" s="4"/>
      <c r="F3" s="4"/>
      <c r="G3" s="4"/>
      <c r="H3" s="4"/>
      <c r="I3" s="4"/>
    </row>
    <row r="4" spans="1:9" ht="19.5">
      <c r="A4" s="5" t="s">
        <v>8</v>
      </c>
      <c r="B4" s="4"/>
      <c r="C4" s="4"/>
      <c r="D4" s="4"/>
      <c r="E4" s="4"/>
      <c r="F4" s="4"/>
      <c r="G4" s="4"/>
      <c r="H4" s="4"/>
      <c r="I4" s="4"/>
    </row>
    <row r="5" spans="1:9" ht="6.75" customHeight="1">
      <c r="A5" s="4"/>
      <c r="B5" s="4"/>
      <c r="C5" s="6"/>
      <c r="D5" s="6"/>
      <c r="E5" s="6"/>
      <c r="F5" s="6"/>
      <c r="G5" s="6"/>
      <c r="H5" s="4"/>
      <c r="I5" s="4"/>
    </row>
    <row r="6" spans="1:9" ht="15">
      <c r="A6" s="7" t="s">
        <v>1</v>
      </c>
      <c r="B6" s="7" t="s">
        <v>2</v>
      </c>
      <c r="C6" s="331" t="s">
        <v>3</v>
      </c>
      <c r="D6" s="332"/>
      <c r="E6" s="332"/>
      <c r="F6" s="332"/>
      <c r="G6" s="332"/>
      <c r="H6" s="332"/>
      <c r="I6" s="333"/>
    </row>
    <row r="7" spans="1:9" ht="15">
      <c r="A7" s="8">
        <v>2005</v>
      </c>
      <c r="B7" s="9"/>
      <c r="C7" s="10"/>
      <c r="D7" s="11"/>
      <c r="E7" s="11" t="s">
        <v>4</v>
      </c>
      <c r="F7" s="11"/>
      <c r="G7" s="11"/>
      <c r="H7" s="12" t="s">
        <v>5</v>
      </c>
      <c r="I7" s="12"/>
    </row>
    <row r="8" spans="1:9" ht="8.25" customHeight="1">
      <c r="A8" s="13"/>
      <c r="B8" s="14"/>
      <c r="C8" s="15"/>
      <c r="D8" s="15"/>
      <c r="E8" s="15"/>
      <c r="F8" s="15"/>
      <c r="G8" s="15"/>
      <c r="H8" s="39"/>
      <c r="I8" s="35"/>
    </row>
    <row r="9" spans="1:9" ht="15" customHeight="1">
      <c r="A9" s="19">
        <v>1</v>
      </c>
      <c r="B9" s="20">
        <v>38359</v>
      </c>
      <c r="C9" s="21">
        <v>50</v>
      </c>
      <c r="D9" s="22">
        <v>27</v>
      </c>
      <c r="E9" s="22">
        <v>47</v>
      </c>
      <c r="F9" s="22">
        <v>3</v>
      </c>
      <c r="G9" s="22">
        <v>23</v>
      </c>
      <c r="H9" s="24">
        <v>3</v>
      </c>
      <c r="I9" s="36">
        <v>2</v>
      </c>
    </row>
    <row r="10" spans="1:9" ht="15" customHeight="1">
      <c r="A10" s="19">
        <f aca="true" t="shared" si="0" ref="A10:A16">+A9+1</f>
        <v>2</v>
      </c>
      <c r="B10" s="23">
        <f aca="true" t="shared" si="1" ref="B10:B41">B9+7</f>
        <v>38366</v>
      </c>
      <c r="C10" s="24">
        <v>11</v>
      </c>
      <c r="D10" s="22">
        <v>14</v>
      </c>
      <c r="E10" s="22">
        <v>29</v>
      </c>
      <c r="F10" s="22">
        <v>6</v>
      </c>
      <c r="G10" s="22">
        <v>19</v>
      </c>
      <c r="H10" s="24">
        <v>3</v>
      </c>
      <c r="I10" s="36">
        <v>1</v>
      </c>
    </row>
    <row r="11" spans="1:9" ht="15" customHeight="1">
      <c r="A11" s="19">
        <f t="shared" si="0"/>
        <v>3</v>
      </c>
      <c r="B11" s="23">
        <f t="shared" si="1"/>
        <v>38373</v>
      </c>
      <c r="C11" s="24">
        <v>12</v>
      </c>
      <c r="D11" s="22">
        <v>14</v>
      </c>
      <c r="E11" s="22">
        <v>10</v>
      </c>
      <c r="F11" s="22">
        <v>26</v>
      </c>
      <c r="G11" s="22">
        <v>24</v>
      </c>
      <c r="H11" s="24">
        <v>8</v>
      </c>
      <c r="I11" s="36">
        <v>5</v>
      </c>
    </row>
    <row r="12" spans="1:9" ht="15" customHeight="1">
      <c r="A12" s="25">
        <f t="shared" si="0"/>
        <v>4</v>
      </c>
      <c r="B12" s="26">
        <f t="shared" si="1"/>
        <v>38380</v>
      </c>
      <c r="C12" s="27">
        <v>26</v>
      </c>
      <c r="D12" s="28">
        <v>21</v>
      </c>
      <c r="E12" s="28">
        <v>7</v>
      </c>
      <c r="F12" s="28">
        <v>43</v>
      </c>
      <c r="G12" s="28">
        <v>45</v>
      </c>
      <c r="H12" s="27">
        <v>5</v>
      </c>
      <c r="I12" s="37">
        <v>7</v>
      </c>
    </row>
    <row r="13" spans="1:9" ht="15" customHeight="1">
      <c r="A13" s="19">
        <f t="shared" si="0"/>
        <v>5</v>
      </c>
      <c r="B13" s="23">
        <f t="shared" si="1"/>
        <v>38387</v>
      </c>
      <c r="C13" s="24">
        <v>11</v>
      </c>
      <c r="D13" s="22">
        <v>1</v>
      </c>
      <c r="E13" s="22">
        <v>40</v>
      </c>
      <c r="F13" s="22">
        <v>30</v>
      </c>
      <c r="G13" s="22">
        <v>8</v>
      </c>
      <c r="H13" s="24">
        <v>7</v>
      </c>
      <c r="I13" s="36">
        <v>8</v>
      </c>
    </row>
    <row r="14" spans="1:9" ht="15" customHeight="1">
      <c r="A14" s="19">
        <f t="shared" si="0"/>
        <v>6</v>
      </c>
      <c r="B14" s="23">
        <f t="shared" si="1"/>
        <v>38394</v>
      </c>
      <c r="C14" s="24">
        <v>11</v>
      </c>
      <c r="D14" s="22">
        <v>13</v>
      </c>
      <c r="E14" s="22">
        <v>25</v>
      </c>
      <c r="F14" s="22">
        <v>32</v>
      </c>
      <c r="G14" s="22">
        <v>50</v>
      </c>
      <c r="H14" s="24">
        <v>7</v>
      </c>
      <c r="I14" s="36">
        <v>4</v>
      </c>
    </row>
    <row r="15" spans="1:9" ht="15" customHeight="1">
      <c r="A15" s="19">
        <f t="shared" si="0"/>
        <v>7</v>
      </c>
      <c r="B15" s="23">
        <f t="shared" si="1"/>
        <v>38401</v>
      </c>
      <c r="C15" s="21">
        <v>32</v>
      </c>
      <c r="D15" s="22">
        <v>46</v>
      </c>
      <c r="E15" s="22">
        <v>20</v>
      </c>
      <c r="F15" s="22">
        <v>21</v>
      </c>
      <c r="G15" s="22">
        <v>26</v>
      </c>
      <c r="H15" s="24">
        <v>8</v>
      </c>
      <c r="I15" s="36">
        <v>9</v>
      </c>
    </row>
    <row r="16" spans="1:9" ht="15" customHeight="1">
      <c r="A16" s="25">
        <f t="shared" si="0"/>
        <v>8</v>
      </c>
      <c r="B16" s="26">
        <f t="shared" si="1"/>
        <v>38408</v>
      </c>
      <c r="C16" s="29">
        <v>43</v>
      </c>
      <c r="D16" s="30">
        <v>3</v>
      </c>
      <c r="E16" s="30">
        <v>27</v>
      </c>
      <c r="F16" s="30">
        <v>44</v>
      </c>
      <c r="G16" s="30">
        <v>30</v>
      </c>
      <c r="H16" s="29">
        <v>8</v>
      </c>
      <c r="I16" s="38">
        <v>4</v>
      </c>
    </row>
    <row r="17" spans="1:9" ht="15" customHeight="1">
      <c r="A17" s="19">
        <f aca="true" t="shared" si="2" ref="A17:A60">+A16+1</f>
        <v>9</v>
      </c>
      <c r="B17" s="23">
        <f t="shared" si="1"/>
        <v>38415</v>
      </c>
      <c r="C17" s="24">
        <v>12</v>
      </c>
      <c r="D17" s="22">
        <v>32</v>
      </c>
      <c r="E17" s="22">
        <v>37</v>
      </c>
      <c r="F17" s="22">
        <v>39</v>
      </c>
      <c r="G17" s="22">
        <v>24</v>
      </c>
      <c r="H17" s="24">
        <v>7</v>
      </c>
      <c r="I17" s="36">
        <v>9</v>
      </c>
    </row>
    <row r="18" spans="1:9" ht="15" customHeight="1">
      <c r="A18" s="19">
        <f t="shared" si="2"/>
        <v>10</v>
      </c>
      <c r="B18" s="23">
        <f t="shared" si="1"/>
        <v>38422</v>
      </c>
      <c r="C18" s="24">
        <v>40</v>
      </c>
      <c r="D18" s="22">
        <v>12</v>
      </c>
      <c r="E18" s="22">
        <v>43</v>
      </c>
      <c r="F18" s="22">
        <v>23</v>
      </c>
      <c r="G18" s="22">
        <v>8</v>
      </c>
      <c r="H18" s="24">
        <v>1</v>
      </c>
      <c r="I18" s="36">
        <v>4</v>
      </c>
    </row>
    <row r="19" spans="1:9" ht="15" customHeight="1">
      <c r="A19" s="19">
        <f t="shared" si="2"/>
        <v>11</v>
      </c>
      <c r="B19" s="23">
        <f t="shared" si="1"/>
        <v>38429</v>
      </c>
      <c r="C19" s="24">
        <v>48</v>
      </c>
      <c r="D19" s="22">
        <v>39</v>
      </c>
      <c r="E19" s="22">
        <v>23</v>
      </c>
      <c r="F19" s="22">
        <v>6</v>
      </c>
      <c r="G19" s="22">
        <v>43</v>
      </c>
      <c r="H19" s="24">
        <v>5</v>
      </c>
      <c r="I19" s="36">
        <v>7</v>
      </c>
    </row>
    <row r="20" spans="1:9" ht="15" customHeight="1">
      <c r="A20" s="31">
        <f t="shared" si="2"/>
        <v>12</v>
      </c>
      <c r="B20" s="26">
        <f t="shared" si="1"/>
        <v>38436</v>
      </c>
      <c r="C20" s="29">
        <v>29</v>
      </c>
      <c r="D20" s="30">
        <v>33</v>
      </c>
      <c r="E20" s="30">
        <v>38</v>
      </c>
      <c r="F20" s="30">
        <v>4</v>
      </c>
      <c r="G20" s="30">
        <v>37</v>
      </c>
      <c r="H20" s="29">
        <v>9</v>
      </c>
      <c r="I20" s="38">
        <v>6</v>
      </c>
    </row>
    <row r="21" spans="1:9" ht="15" customHeight="1">
      <c r="A21" s="19">
        <f t="shared" si="2"/>
        <v>13</v>
      </c>
      <c r="B21" s="23">
        <f t="shared" si="1"/>
        <v>38443</v>
      </c>
      <c r="C21" s="24">
        <v>26</v>
      </c>
      <c r="D21" s="22">
        <v>44</v>
      </c>
      <c r="E21" s="22">
        <v>47</v>
      </c>
      <c r="F21" s="22">
        <v>25</v>
      </c>
      <c r="G21" s="22">
        <v>41</v>
      </c>
      <c r="H21" s="24">
        <v>3</v>
      </c>
      <c r="I21" s="36">
        <v>7</v>
      </c>
    </row>
    <row r="22" spans="1:9" ht="15" customHeight="1">
      <c r="A22" s="19">
        <f t="shared" si="2"/>
        <v>14</v>
      </c>
      <c r="B22" s="23">
        <f t="shared" si="1"/>
        <v>38450</v>
      </c>
      <c r="C22" s="24">
        <v>31</v>
      </c>
      <c r="D22" s="22">
        <v>50</v>
      </c>
      <c r="E22" s="22">
        <v>25</v>
      </c>
      <c r="F22" s="22">
        <v>11</v>
      </c>
      <c r="G22" s="22">
        <v>7</v>
      </c>
      <c r="H22" s="24">
        <v>3</v>
      </c>
      <c r="I22" s="36">
        <v>1</v>
      </c>
    </row>
    <row r="23" spans="1:9" ht="15" customHeight="1">
      <c r="A23" s="19">
        <f t="shared" si="2"/>
        <v>15</v>
      </c>
      <c r="B23" s="23">
        <f t="shared" si="1"/>
        <v>38457</v>
      </c>
      <c r="C23" s="24">
        <v>6</v>
      </c>
      <c r="D23" s="22">
        <v>31</v>
      </c>
      <c r="E23" s="22">
        <v>42</v>
      </c>
      <c r="F23" s="22">
        <v>38</v>
      </c>
      <c r="G23" s="22">
        <v>28</v>
      </c>
      <c r="H23" s="24">
        <v>9</v>
      </c>
      <c r="I23" s="36">
        <v>3</v>
      </c>
    </row>
    <row r="24" spans="1:9" ht="15" customHeight="1">
      <c r="A24" s="19">
        <f t="shared" si="2"/>
        <v>16</v>
      </c>
      <c r="B24" s="23">
        <f t="shared" si="1"/>
        <v>38464</v>
      </c>
      <c r="C24" s="24">
        <v>13</v>
      </c>
      <c r="D24" s="22">
        <v>10</v>
      </c>
      <c r="E24" s="22">
        <v>24</v>
      </c>
      <c r="F24" s="22">
        <v>47</v>
      </c>
      <c r="G24" s="22">
        <v>3</v>
      </c>
      <c r="H24" s="24">
        <v>9</v>
      </c>
      <c r="I24" s="36">
        <v>5</v>
      </c>
    </row>
    <row r="25" spans="1:9" ht="15" customHeight="1">
      <c r="A25" s="31">
        <f t="shared" si="2"/>
        <v>17</v>
      </c>
      <c r="B25" s="26">
        <f t="shared" si="1"/>
        <v>38471</v>
      </c>
      <c r="C25" s="27">
        <v>42</v>
      </c>
      <c r="D25" s="28">
        <v>35</v>
      </c>
      <c r="E25" s="28">
        <v>9</v>
      </c>
      <c r="F25" s="28">
        <v>3</v>
      </c>
      <c r="G25" s="28">
        <v>39</v>
      </c>
      <c r="H25" s="27">
        <v>1</v>
      </c>
      <c r="I25" s="37">
        <v>8</v>
      </c>
    </row>
    <row r="26" spans="1:9" ht="15" customHeight="1">
      <c r="A26" s="19">
        <f t="shared" si="2"/>
        <v>18</v>
      </c>
      <c r="B26" s="32">
        <f t="shared" si="1"/>
        <v>38478</v>
      </c>
      <c r="C26" s="24">
        <v>44</v>
      </c>
      <c r="D26" s="22">
        <v>21</v>
      </c>
      <c r="E26" s="22">
        <v>12</v>
      </c>
      <c r="F26" s="22">
        <v>7</v>
      </c>
      <c r="G26" s="22">
        <v>26</v>
      </c>
      <c r="H26" s="24">
        <v>6</v>
      </c>
      <c r="I26" s="36">
        <v>8</v>
      </c>
    </row>
    <row r="27" spans="1:9" ht="15" customHeight="1">
      <c r="A27" s="19">
        <f t="shared" si="2"/>
        <v>19</v>
      </c>
      <c r="B27" s="32">
        <f t="shared" si="1"/>
        <v>38485</v>
      </c>
      <c r="C27" s="24">
        <v>12</v>
      </c>
      <c r="D27" s="22">
        <v>40</v>
      </c>
      <c r="E27" s="22">
        <v>31</v>
      </c>
      <c r="F27" s="22">
        <v>17</v>
      </c>
      <c r="G27" s="22">
        <v>32</v>
      </c>
      <c r="H27" s="24">
        <v>9</v>
      </c>
      <c r="I27" s="36">
        <v>2</v>
      </c>
    </row>
    <row r="28" spans="1:9" ht="15" customHeight="1">
      <c r="A28" s="19">
        <f t="shared" si="2"/>
        <v>20</v>
      </c>
      <c r="B28" s="32">
        <f t="shared" si="1"/>
        <v>38492</v>
      </c>
      <c r="C28" s="24">
        <v>28</v>
      </c>
      <c r="D28" s="22">
        <v>6</v>
      </c>
      <c r="E28" s="22">
        <v>47</v>
      </c>
      <c r="F28" s="22">
        <v>7</v>
      </c>
      <c r="G28" s="22">
        <v>13</v>
      </c>
      <c r="H28" s="24">
        <v>8</v>
      </c>
      <c r="I28" s="36">
        <v>5</v>
      </c>
    </row>
    <row r="29" spans="1:9" ht="15" customHeight="1">
      <c r="A29" s="31">
        <f t="shared" si="2"/>
        <v>21</v>
      </c>
      <c r="B29" s="33">
        <f t="shared" si="1"/>
        <v>38499</v>
      </c>
      <c r="C29" s="27">
        <v>50</v>
      </c>
      <c r="D29" s="28">
        <v>48</v>
      </c>
      <c r="E29" s="28">
        <v>31</v>
      </c>
      <c r="F29" s="28">
        <v>2</v>
      </c>
      <c r="G29" s="28">
        <v>24</v>
      </c>
      <c r="H29" s="27">
        <v>9</v>
      </c>
      <c r="I29" s="37">
        <v>4</v>
      </c>
    </row>
    <row r="30" spans="1:9" ht="15" customHeight="1">
      <c r="A30" s="19">
        <f t="shared" si="2"/>
        <v>22</v>
      </c>
      <c r="B30" s="32">
        <f t="shared" si="1"/>
        <v>38506</v>
      </c>
      <c r="C30" s="24">
        <v>8</v>
      </c>
      <c r="D30" s="22">
        <v>11</v>
      </c>
      <c r="E30" s="22">
        <v>3</v>
      </c>
      <c r="F30" s="22">
        <v>17</v>
      </c>
      <c r="G30" s="22">
        <v>50</v>
      </c>
      <c r="H30" s="24">
        <v>5</v>
      </c>
      <c r="I30" s="36">
        <v>1</v>
      </c>
    </row>
    <row r="31" spans="1:9" ht="15" customHeight="1">
      <c r="A31" s="19">
        <f t="shared" si="2"/>
        <v>23</v>
      </c>
      <c r="B31" s="32">
        <f t="shared" si="1"/>
        <v>38513</v>
      </c>
      <c r="C31" s="24">
        <v>37</v>
      </c>
      <c r="D31" s="22">
        <v>32</v>
      </c>
      <c r="E31" s="22">
        <v>47</v>
      </c>
      <c r="F31" s="22">
        <v>7</v>
      </c>
      <c r="G31" s="22">
        <v>6</v>
      </c>
      <c r="H31" s="24">
        <v>7</v>
      </c>
      <c r="I31" s="36">
        <v>1</v>
      </c>
    </row>
    <row r="32" spans="1:9" ht="15" customHeight="1">
      <c r="A32" s="19">
        <f t="shared" si="2"/>
        <v>24</v>
      </c>
      <c r="B32" s="32">
        <f t="shared" si="1"/>
        <v>38520</v>
      </c>
      <c r="C32" s="24">
        <v>8</v>
      </c>
      <c r="D32" s="22">
        <v>4</v>
      </c>
      <c r="E32" s="22">
        <v>10</v>
      </c>
      <c r="F32" s="22">
        <v>21</v>
      </c>
      <c r="G32" s="22">
        <v>18</v>
      </c>
      <c r="H32" s="24">
        <v>7</v>
      </c>
      <c r="I32" s="36">
        <v>1</v>
      </c>
    </row>
    <row r="33" spans="1:9" ht="15" customHeight="1">
      <c r="A33" s="31">
        <f t="shared" si="2"/>
        <v>25</v>
      </c>
      <c r="B33" s="33">
        <f t="shared" si="1"/>
        <v>38527</v>
      </c>
      <c r="C33" s="27">
        <v>6</v>
      </c>
      <c r="D33" s="28">
        <v>15</v>
      </c>
      <c r="E33" s="28">
        <v>8</v>
      </c>
      <c r="F33" s="28">
        <v>14</v>
      </c>
      <c r="G33" s="28">
        <v>45</v>
      </c>
      <c r="H33" s="27">
        <v>7</v>
      </c>
      <c r="I33" s="37">
        <v>8</v>
      </c>
    </row>
    <row r="34" spans="1:9" ht="15" customHeight="1">
      <c r="A34" s="19">
        <f t="shared" si="2"/>
        <v>26</v>
      </c>
      <c r="B34" s="32">
        <f t="shared" si="1"/>
        <v>38534</v>
      </c>
      <c r="C34" s="24">
        <v>23</v>
      </c>
      <c r="D34" s="22">
        <v>28</v>
      </c>
      <c r="E34" s="22">
        <v>5</v>
      </c>
      <c r="F34" s="22">
        <v>4</v>
      </c>
      <c r="G34" s="22">
        <v>25</v>
      </c>
      <c r="H34" s="24">
        <v>3</v>
      </c>
      <c r="I34" s="36">
        <v>4</v>
      </c>
    </row>
    <row r="35" spans="1:9" ht="15" customHeight="1">
      <c r="A35" s="19">
        <f t="shared" si="2"/>
        <v>27</v>
      </c>
      <c r="B35" s="32">
        <f t="shared" si="1"/>
        <v>38541</v>
      </c>
      <c r="C35" s="24">
        <v>42</v>
      </c>
      <c r="D35" s="22">
        <v>46</v>
      </c>
      <c r="E35" s="22">
        <v>36</v>
      </c>
      <c r="F35" s="22">
        <v>35</v>
      </c>
      <c r="G35" s="22">
        <v>49</v>
      </c>
      <c r="H35" s="24">
        <v>8</v>
      </c>
      <c r="I35" s="36">
        <v>2</v>
      </c>
    </row>
    <row r="36" spans="1:9" ht="15" customHeight="1">
      <c r="A36" s="19">
        <f t="shared" si="2"/>
        <v>28</v>
      </c>
      <c r="B36" s="32">
        <f t="shared" si="1"/>
        <v>38548</v>
      </c>
      <c r="C36" s="24">
        <v>42</v>
      </c>
      <c r="D36" s="22">
        <v>23</v>
      </c>
      <c r="E36" s="22">
        <v>1</v>
      </c>
      <c r="F36" s="22">
        <v>11</v>
      </c>
      <c r="G36" s="22">
        <v>12</v>
      </c>
      <c r="H36" s="24">
        <v>6</v>
      </c>
      <c r="I36" s="36">
        <v>3</v>
      </c>
    </row>
    <row r="37" spans="1:9" ht="15" customHeight="1">
      <c r="A37" s="19">
        <f t="shared" si="2"/>
        <v>29</v>
      </c>
      <c r="B37" s="32">
        <f t="shared" si="1"/>
        <v>38555</v>
      </c>
      <c r="C37" s="24">
        <v>49</v>
      </c>
      <c r="D37" s="22">
        <v>14</v>
      </c>
      <c r="E37" s="22">
        <v>41</v>
      </c>
      <c r="F37" s="22">
        <v>3</v>
      </c>
      <c r="G37" s="22">
        <v>48</v>
      </c>
      <c r="H37" s="24">
        <v>1</v>
      </c>
      <c r="I37" s="36">
        <v>4</v>
      </c>
    </row>
    <row r="38" spans="1:9" ht="15" customHeight="1">
      <c r="A38" s="31">
        <f t="shared" si="2"/>
        <v>30</v>
      </c>
      <c r="B38" s="33">
        <f t="shared" si="1"/>
        <v>38562</v>
      </c>
      <c r="C38" s="27">
        <v>50</v>
      </c>
      <c r="D38" s="28">
        <v>3</v>
      </c>
      <c r="E38" s="28">
        <v>19</v>
      </c>
      <c r="F38" s="28">
        <v>49</v>
      </c>
      <c r="G38" s="28">
        <v>26</v>
      </c>
      <c r="H38" s="27">
        <v>5</v>
      </c>
      <c r="I38" s="37">
        <v>4</v>
      </c>
    </row>
    <row r="39" spans="1:9" ht="15" customHeight="1">
      <c r="A39" s="19">
        <f t="shared" si="2"/>
        <v>31</v>
      </c>
      <c r="B39" s="32">
        <f t="shared" si="1"/>
        <v>38569</v>
      </c>
      <c r="C39" s="24">
        <v>21</v>
      </c>
      <c r="D39" s="22">
        <v>11</v>
      </c>
      <c r="E39" s="22">
        <v>2</v>
      </c>
      <c r="F39" s="22">
        <v>22</v>
      </c>
      <c r="G39" s="22">
        <v>30</v>
      </c>
      <c r="H39" s="24">
        <v>4</v>
      </c>
      <c r="I39" s="36">
        <v>6</v>
      </c>
    </row>
    <row r="40" spans="1:9" ht="15" customHeight="1">
      <c r="A40" s="19">
        <f t="shared" si="2"/>
        <v>32</v>
      </c>
      <c r="B40" s="32">
        <f t="shared" si="1"/>
        <v>38576</v>
      </c>
      <c r="C40" s="24">
        <v>37</v>
      </c>
      <c r="D40" s="22">
        <v>23</v>
      </c>
      <c r="E40" s="22">
        <v>40</v>
      </c>
      <c r="F40" s="22">
        <v>15</v>
      </c>
      <c r="G40" s="22">
        <v>30</v>
      </c>
      <c r="H40" s="24">
        <v>7</v>
      </c>
      <c r="I40" s="36">
        <v>9</v>
      </c>
    </row>
    <row r="41" spans="1:9" ht="15" customHeight="1">
      <c r="A41" s="19">
        <f t="shared" si="2"/>
        <v>33</v>
      </c>
      <c r="B41" s="32">
        <f t="shared" si="1"/>
        <v>38583</v>
      </c>
      <c r="C41" s="24">
        <v>41</v>
      </c>
      <c r="D41" s="22">
        <v>29</v>
      </c>
      <c r="E41" s="22">
        <v>11</v>
      </c>
      <c r="F41" s="22">
        <v>24</v>
      </c>
      <c r="G41" s="22">
        <v>31</v>
      </c>
      <c r="H41" s="24">
        <v>3</v>
      </c>
      <c r="I41" s="36">
        <v>1</v>
      </c>
    </row>
    <row r="42" spans="1:9" ht="15" customHeight="1">
      <c r="A42" s="31">
        <f t="shared" si="2"/>
        <v>34</v>
      </c>
      <c r="B42" s="33">
        <f aca="true" t="shared" si="3" ref="B42:B60">B41+7</f>
        <v>38590</v>
      </c>
      <c r="C42" s="27">
        <v>29</v>
      </c>
      <c r="D42" s="28">
        <v>35</v>
      </c>
      <c r="E42" s="28">
        <v>40</v>
      </c>
      <c r="F42" s="28">
        <v>41</v>
      </c>
      <c r="G42" s="28">
        <v>9</v>
      </c>
      <c r="H42" s="27">
        <v>6</v>
      </c>
      <c r="I42" s="37">
        <v>1</v>
      </c>
    </row>
    <row r="43" spans="1:9" ht="15" customHeight="1">
      <c r="A43" s="19">
        <f t="shared" si="2"/>
        <v>35</v>
      </c>
      <c r="B43" s="32">
        <f t="shared" si="3"/>
        <v>38597</v>
      </c>
      <c r="C43" s="24">
        <v>43</v>
      </c>
      <c r="D43" s="22">
        <v>3</v>
      </c>
      <c r="E43" s="22">
        <v>4</v>
      </c>
      <c r="F43" s="22">
        <v>50</v>
      </c>
      <c r="G43" s="22">
        <v>14</v>
      </c>
      <c r="H43" s="24">
        <v>3</v>
      </c>
      <c r="I43" s="36">
        <v>6</v>
      </c>
    </row>
    <row r="44" spans="1:9" ht="15" customHeight="1">
      <c r="A44" s="19">
        <f t="shared" si="2"/>
        <v>36</v>
      </c>
      <c r="B44" s="32">
        <f t="shared" si="3"/>
        <v>38604</v>
      </c>
      <c r="C44" s="24">
        <v>31</v>
      </c>
      <c r="D44" s="22">
        <v>12</v>
      </c>
      <c r="E44" s="22">
        <v>50</v>
      </c>
      <c r="F44" s="22">
        <v>19</v>
      </c>
      <c r="G44" s="22">
        <v>8</v>
      </c>
      <c r="H44" s="24">
        <v>7</v>
      </c>
      <c r="I44" s="36">
        <v>6</v>
      </c>
    </row>
    <row r="45" spans="1:9" ht="15" customHeight="1">
      <c r="A45" s="19">
        <f t="shared" si="2"/>
        <v>37</v>
      </c>
      <c r="B45" s="32">
        <f t="shared" si="3"/>
        <v>38611</v>
      </c>
      <c r="C45" s="24">
        <v>19</v>
      </c>
      <c r="D45" s="22">
        <v>38</v>
      </c>
      <c r="E45" s="22">
        <v>12</v>
      </c>
      <c r="F45" s="22">
        <v>13</v>
      </c>
      <c r="G45" s="22">
        <v>21</v>
      </c>
      <c r="H45" s="24">
        <v>3</v>
      </c>
      <c r="I45" s="36">
        <v>9</v>
      </c>
    </row>
    <row r="46" spans="1:9" ht="15" customHeight="1">
      <c r="A46" s="19">
        <f t="shared" si="2"/>
        <v>38</v>
      </c>
      <c r="B46" s="32">
        <f t="shared" si="3"/>
        <v>38618</v>
      </c>
      <c r="C46" s="24">
        <v>1</v>
      </c>
      <c r="D46" s="22">
        <v>31</v>
      </c>
      <c r="E46" s="22">
        <v>34</v>
      </c>
      <c r="F46" s="22">
        <v>26</v>
      </c>
      <c r="G46" s="22">
        <v>47</v>
      </c>
      <c r="H46" s="24">
        <v>4</v>
      </c>
      <c r="I46" s="36">
        <v>9</v>
      </c>
    </row>
    <row r="47" spans="1:9" ht="15" customHeight="1">
      <c r="A47" s="31">
        <f t="shared" si="2"/>
        <v>39</v>
      </c>
      <c r="B47" s="33">
        <f t="shared" si="3"/>
        <v>38625</v>
      </c>
      <c r="C47" s="27">
        <v>11</v>
      </c>
      <c r="D47" s="28">
        <v>50</v>
      </c>
      <c r="E47" s="28">
        <v>48</v>
      </c>
      <c r="F47" s="28">
        <v>6</v>
      </c>
      <c r="G47" s="28">
        <v>47</v>
      </c>
      <c r="H47" s="27">
        <v>1</v>
      </c>
      <c r="I47" s="37">
        <v>6</v>
      </c>
    </row>
    <row r="48" spans="1:9" ht="15" customHeight="1">
      <c r="A48" s="19">
        <f t="shared" si="2"/>
        <v>40</v>
      </c>
      <c r="B48" s="32">
        <f t="shared" si="3"/>
        <v>38632</v>
      </c>
      <c r="C48" s="24">
        <v>26</v>
      </c>
      <c r="D48" s="22">
        <v>44</v>
      </c>
      <c r="E48" s="22">
        <v>21</v>
      </c>
      <c r="F48" s="22">
        <v>13</v>
      </c>
      <c r="G48" s="22">
        <v>2</v>
      </c>
      <c r="H48" s="24">
        <v>3</v>
      </c>
      <c r="I48" s="36">
        <v>9</v>
      </c>
    </row>
    <row r="49" spans="1:9" ht="15" customHeight="1">
      <c r="A49" s="19">
        <f t="shared" si="2"/>
        <v>41</v>
      </c>
      <c r="B49" s="32">
        <f t="shared" si="3"/>
        <v>38639</v>
      </c>
      <c r="C49" s="24">
        <v>10</v>
      </c>
      <c r="D49" s="22">
        <v>19</v>
      </c>
      <c r="E49" s="22">
        <v>11</v>
      </c>
      <c r="F49" s="22">
        <v>23</v>
      </c>
      <c r="G49" s="22">
        <v>20</v>
      </c>
      <c r="H49" s="24">
        <v>6</v>
      </c>
      <c r="I49" s="36">
        <v>1</v>
      </c>
    </row>
    <row r="50" spans="1:9" ht="15" customHeight="1">
      <c r="A50" s="19">
        <f t="shared" si="2"/>
        <v>42</v>
      </c>
      <c r="B50" s="32">
        <f t="shared" si="3"/>
        <v>38646</v>
      </c>
      <c r="C50" s="24">
        <v>19</v>
      </c>
      <c r="D50" s="22">
        <v>14</v>
      </c>
      <c r="E50" s="22">
        <v>33</v>
      </c>
      <c r="F50" s="22">
        <v>1</v>
      </c>
      <c r="G50" s="22">
        <v>29</v>
      </c>
      <c r="H50" s="24">
        <v>1</v>
      </c>
      <c r="I50" s="36">
        <v>8</v>
      </c>
    </row>
    <row r="51" spans="1:9" ht="15" customHeight="1">
      <c r="A51" s="31">
        <f t="shared" si="2"/>
        <v>43</v>
      </c>
      <c r="B51" s="33">
        <f t="shared" si="3"/>
        <v>38653</v>
      </c>
      <c r="C51" s="27">
        <v>14</v>
      </c>
      <c r="D51" s="28">
        <v>50</v>
      </c>
      <c r="E51" s="28">
        <v>47</v>
      </c>
      <c r="F51" s="28">
        <v>44</v>
      </c>
      <c r="G51" s="28">
        <v>36</v>
      </c>
      <c r="H51" s="27">
        <v>3</v>
      </c>
      <c r="I51" s="37">
        <v>5</v>
      </c>
    </row>
    <row r="52" spans="1:9" ht="15" customHeight="1">
      <c r="A52" s="19">
        <f t="shared" si="2"/>
        <v>44</v>
      </c>
      <c r="B52" s="32">
        <f t="shared" si="3"/>
        <v>38660</v>
      </c>
      <c r="C52" s="24">
        <v>38</v>
      </c>
      <c r="D52" s="22">
        <v>42</v>
      </c>
      <c r="E52" s="22">
        <v>36</v>
      </c>
      <c r="F52" s="22">
        <v>37</v>
      </c>
      <c r="G52" s="22">
        <v>26</v>
      </c>
      <c r="H52" s="24">
        <v>2</v>
      </c>
      <c r="I52" s="36">
        <v>6</v>
      </c>
    </row>
    <row r="53" spans="1:9" ht="15" customHeight="1">
      <c r="A53" s="19">
        <f t="shared" si="2"/>
        <v>45</v>
      </c>
      <c r="B53" s="32">
        <f t="shared" si="3"/>
        <v>38667</v>
      </c>
      <c r="C53" s="24">
        <v>41</v>
      </c>
      <c r="D53" s="22">
        <v>16</v>
      </c>
      <c r="E53" s="22">
        <v>36</v>
      </c>
      <c r="F53" s="22">
        <v>42</v>
      </c>
      <c r="G53" s="22">
        <v>15</v>
      </c>
      <c r="H53" s="24">
        <v>5</v>
      </c>
      <c r="I53" s="36">
        <v>3</v>
      </c>
    </row>
    <row r="54" spans="1:9" ht="15" customHeight="1">
      <c r="A54" s="19">
        <f t="shared" si="2"/>
        <v>46</v>
      </c>
      <c r="B54" s="32">
        <f t="shared" si="3"/>
        <v>38674</v>
      </c>
      <c r="C54" s="24">
        <v>34</v>
      </c>
      <c r="D54" s="22">
        <v>17</v>
      </c>
      <c r="E54" s="22">
        <v>18</v>
      </c>
      <c r="F54" s="22">
        <v>48</v>
      </c>
      <c r="G54" s="22">
        <v>25</v>
      </c>
      <c r="H54" s="24">
        <v>3</v>
      </c>
      <c r="I54" s="36">
        <v>2</v>
      </c>
    </row>
    <row r="55" spans="1:9" ht="15" customHeight="1">
      <c r="A55" s="31">
        <f t="shared" si="2"/>
        <v>47</v>
      </c>
      <c r="B55" s="33">
        <f t="shared" si="3"/>
        <v>38681</v>
      </c>
      <c r="C55" s="27">
        <v>27</v>
      </c>
      <c r="D55" s="28">
        <v>39</v>
      </c>
      <c r="E55" s="28">
        <v>47</v>
      </c>
      <c r="F55" s="28">
        <v>6</v>
      </c>
      <c r="G55" s="28">
        <v>1</v>
      </c>
      <c r="H55" s="27">
        <v>6</v>
      </c>
      <c r="I55" s="37">
        <v>1</v>
      </c>
    </row>
    <row r="56" spans="1:9" ht="15" customHeight="1">
      <c r="A56" s="19">
        <f t="shared" si="2"/>
        <v>48</v>
      </c>
      <c r="B56" s="32">
        <f t="shared" si="3"/>
        <v>38688</v>
      </c>
      <c r="C56" s="24">
        <v>1</v>
      </c>
      <c r="D56" s="22">
        <v>30</v>
      </c>
      <c r="E56" s="22">
        <v>20</v>
      </c>
      <c r="F56" s="22">
        <v>9</v>
      </c>
      <c r="G56" s="22">
        <v>23</v>
      </c>
      <c r="H56" s="24">
        <v>4</v>
      </c>
      <c r="I56" s="36">
        <v>7</v>
      </c>
    </row>
    <row r="57" spans="1:9" ht="15" customHeight="1">
      <c r="A57" s="19">
        <f t="shared" si="2"/>
        <v>49</v>
      </c>
      <c r="B57" s="32">
        <f t="shared" si="3"/>
        <v>38695</v>
      </c>
      <c r="C57" s="24">
        <v>11</v>
      </c>
      <c r="D57" s="22">
        <v>42</v>
      </c>
      <c r="E57" s="22">
        <v>38</v>
      </c>
      <c r="F57" s="22">
        <v>35</v>
      </c>
      <c r="G57" s="22">
        <v>18</v>
      </c>
      <c r="H57" s="24">
        <v>1</v>
      </c>
      <c r="I57" s="36">
        <v>5</v>
      </c>
    </row>
    <row r="58" spans="1:9" ht="15" customHeight="1">
      <c r="A58" s="19">
        <f t="shared" si="2"/>
        <v>50</v>
      </c>
      <c r="B58" s="32">
        <f t="shared" si="3"/>
        <v>38702</v>
      </c>
      <c r="C58" s="24">
        <v>2</v>
      </c>
      <c r="D58" s="22">
        <v>18</v>
      </c>
      <c r="E58" s="22">
        <v>3</v>
      </c>
      <c r="F58" s="22">
        <v>15</v>
      </c>
      <c r="G58" s="22">
        <v>32</v>
      </c>
      <c r="H58" s="24">
        <v>7</v>
      </c>
      <c r="I58" s="36">
        <v>6</v>
      </c>
    </row>
    <row r="59" spans="1:9" ht="15" customHeight="1">
      <c r="A59" s="19">
        <f t="shared" si="2"/>
        <v>51</v>
      </c>
      <c r="B59" s="32">
        <f t="shared" si="3"/>
        <v>38709</v>
      </c>
      <c r="C59" s="24">
        <v>31</v>
      </c>
      <c r="D59" s="22">
        <v>42</v>
      </c>
      <c r="E59" s="22">
        <v>37</v>
      </c>
      <c r="F59" s="22">
        <v>36</v>
      </c>
      <c r="G59" s="22">
        <v>15</v>
      </c>
      <c r="H59" s="24">
        <v>1</v>
      </c>
      <c r="I59" s="36">
        <v>7</v>
      </c>
    </row>
    <row r="60" spans="1:9" ht="15" customHeight="1">
      <c r="A60" s="19">
        <f t="shared" si="2"/>
        <v>52</v>
      </c>
      <c r="B60" s="32">
        <f t="shared" si="3"/>
        <v>38716</v>
      </c>
      <c r="C60" s="24">
        <v>19</v>
      </c>
      <c r="D60" s="22">
        <v>45</v>
      </c>
      <c r="E60" s="22">
        <v>43</v>
      </c>
      <c r="F60" s="22">
        <v>8</v>
      </c>
      <c r="G60" s="22">
        <v>16</v>
      </c>
      <c r="H60" s="24">
        <v>1</v>
      </c>
      <c r="I60" s="36">
        <v>4</v>
      </c>
    </row>
    <row r="61" spans="1:9" ht="15" customHeight="1">
      <c r="A61" s="31"/>
      <c r="B61" s="34"/>
      <c r="C61" s="29"/>
      <c r="D61" s="30"/>
      <c r="E61" s="30"/>
      <c r="F61" s="30"/>
      <c r="G61" s="30"/>
      <c r="H61" s="29"/>
      <c r="I61" s="38"/>
    </row>
    <row r="62" spans="1:9" ht="15">
      <c r="A62" s="16"/>
      <c r="B62" s="17"/>
      <c r="C62" s="18"/>
      <c r="D62" s="18"/>
      <c r="E62" s="18"/>
      <c r="F62" s="18"/>
      <c r="G62" s="18"/>
      <c r="H62" s="16"/>
      <c r="I62" s="16"/>
    </row>
    <row r="63" spans="1:9" ht="12.75">
      <c r="A63" s="2"/>
      <c r="H63" s="2"/>
      <c r="I63" s="2"/>
    </row>
  </sheetData>
  <sheetProtection sheet="1" objects="1" scenarios="1"/>
  <mergeCells count="1">
    <mergeCell ref="C6:I6"/>
  </mergeCells>
  <printOptions/>
  <pageMargins left="0.984251968503937" right="0.5905511811023623" top="0.7874015748031497" bottom="0.5905511811023623" header="0.3937007874015748" footer="0"/>
  <pageSetup fitToHeight="1" fitToWidth="1" orientation="portrait" paperSize="9" scale="84" r:id="rId1"/>
  <headerFooter alignWithMargins="0">
    <oddHeader>&amp;L&amp;"Times New Roman,Normal"DIRECCIÓN COMERCIAL&amp;C&amp;"Times New Roman,Normal"Servicio de Estudios y Planificación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B3" sqref="B3:G3"/>
    </sheetView>
  </sheetViews>
  <sheetFormatPr defaultColWidth="12.421875" defaultRowHeight="12.75"/>
  <cols>
    <col min="1" max="1" width="12.421875" style="0" customWidth="1"/>
    <col min="2" max="2" width="14.57421875" style="0" customWidth="1"/>
    <col min="3" max="9" width="9.7109375" style="0" customWidth="1"/>
  </cols>
  <sheetData>
    <row r="1" spans="1:9" ht="15">
      <c r="A1" s="40"/>
      <c r="B1" s="41"/>
      <c r="C1" s="42"/>
      <c r="H1" s="2"/>
      <c r="I1" s="2"/>
    </row>
    <row r="2" spans="1:9" ht="12.75">
      <c r="A2" s="2"/>
      <c r="H2" s="2"/>
      <c r="I2" s="2"/>
    </row>
    <row r="3" spans="1:9" ht="19.5">
      <c r="A3" s="3" t="s">
        <v>6</v>
      </c>
      <c r="B3" s="4"/>
      <c r="C3" s="4"/>
      <c r="D3" s="4"/>
      <c r="E3" s="4"/>
      <c r="F3" s="4"/>
      <c r="G3" s="4"/>
      <c r="H3" s="4"/>
      <c r="I3" s="4"/>
    </row>
    <row r="4" spans="1:9" ht="19.5">
      <c r="A4" s="5" t="s">
        <v>9</v>
      </c>
      <c r="B4" s="4"/>
      <c r="C4" s="4"/>
      <c r="D4" s="4"/>
      <c r="E4" s="4"/>
      <c r="F4" s="4"/>
      <c r="G4" s="4"/>
      <c r="H4" s="4"/>
      <c r="I4" s="4"/>
    </row>
    <row r="5" spans="1:9" ht="6.75" customHeight="1">
      <c r="A5" s="4"/>
      <c r="B5" s="4"/>
      <c r="C5" s="6"/>
      <c r="D5" s="6"/>
      <c r="E5" s="6"/>
      <c r="F5" s="6"/>
      <c r="G5" s="6"/>
      <c r="H5" s="4"/>
      <c r="I5" s="4"/>
    </row>
    <row r="6" spans="1:9" ht="15">
      <c r="A6" s="7" t="s">
        <v>1</v>
      </c>
      <c r="B6" s="7" t="s">
        <v>2</v>
      </c>
      <c r="C6" s="331" t="s">
        <v>3</v>
      </c>
      <c r="D6" s="332"/>
      <c r="E6" s="332"/>
      <c r="F6" s="332"/>
      <c r="G6" s="332"/>
      <c r="H6" s="332"/>
      <c r="I6" s="333"/>
    </row>
    <row r="7" spans="1:9" ht="15">
      <c r="A7" s="8">
        <v>2006</v>
      </c>
      <c r="B7" s="9"/>
      <c r="C7" s="10"/>
      <c r="D7" s="11"/>
      <c r="E7" s="11" t="s">
        <v>4</v>
      </c>
      <c r="F7" s="11"/>
      <c r="G7" s="11"/>
      <c r="H7" s="12" t="s">
        <v>5</v>
      </c>
      <c r="I7" s="12"/>
    </row>
    <row r="8" spans="1:9" ht="8.25" customHeight="1">
      <c r="A8" s="13"/>
      <c r="B8" s="14"/>
      <c r="C8" s="15"/>
      <c r="D8" s="15"/>
      <c r="E8" s="15"/>
      <c r="F8" s="15"/>
      <c r="G8" s="15"/>
      <c r="H8" s="39"/>
      <c r="I8" s="35"/>
    </row>
    <row r="9" spans="1:9" ht="15" customHeight="1">
      <c r="A9" s="19">
        <v>1</v>
      </c>
      <c r="B9" s="20">
        <v>38723</v>
      </c>
      <c r="C9" s="21">
        <v>6</v>
      </c>
      <c r="D9" s="22">
        <v>26</v>
      </c>
      <c r="E9" s="22">
        <v>14</v>
      </c>
      <c r="F9" s="22">
        <v>9</v>
      </c>
      <c r="G9" s="22">
        <v>2</v>
      </c>
      <c r="H9" s="24">
        <v>4</v>
      </c>
      <c r="I9" s="36">
        <v>5</v>
      </c>
    </row>
    <row r="10" spans="1:9" ht="15" customHeight="1">
      <c r="A10" s="19">
        <f aca="true" t="shared" si="0" ref="A10:A41">+A9+1</f>
        <v>2</v>
      </c>
      <c r="B10" s="23">
        <f aca="true" t="shared" si="1" ref="B10:B41">B9+7</f>
        <v>38730</v>
      </c>
      <c r="C10" s="24">
        <v>12</v>
      </c>
      <c r="D10" s="22">
        <v>19</v>
      </c>
      <c r="E10" s="22">
        <v>33</v>
      </c>
      <c r="F10" s="22">
        <v>34</v>
      </c>
      <c r="G10" s="22">
        <v>8</v>
      </c>
      <c r="H10" s="24">
        <v>1</v>
      </c>
      <c r="I10" s="36">
        <v>6</v>
      </c>
    </row>
    <row r="11" spans="1:9" ht="15" customHeight="1">
      <c r="A11" s="19">
        <f t="shared" si="0"/>
        <v>3</v>
      </c>
      <c r="B11" s="23">
        <f t="shared" si="1"/>
        <v>38737</v>
      </c>
      <c r="C11" s="24">
        <v>15</v>
      </c>
      <c r="D11" s="22">
        <v>12</v>
      </c>
      <c r="E11" s="22">
        <v>50</v>
      </c>
      <c r="F11" s="22">
        <v>33</v>
      </c>
      <c r="G11" s="22">
        <v>44</v>
      </c>
      <c r="H11" s="24">
        <v>6</v>
      </c>
      <c r="I11" s="36">
        <v>2</v>
      </c>
    </row>
    <row r="12" spans="1:9" ht="15" customHeight="1">
      <c r="A12" s="25">
        <f t="shared" si="0"/>
        <v>4</v>
      </c>
      <c r="B12" s="26">
        <f t="shared" si="1"/>
        <v>38744</v>
      </c>
      <c r="C12" s="27">
        <v>9</v>
      </c>
      <c r="D12" s="28">
        <v>21</v>
      </c>
      <c r="E12" s="28">
        <v>15</v>
      </c>
      <c r="F12" s="28">
        <v>40</v>
      </c>
      <c r="G12" s="28">
        <v>49</v>
      </c>
      <c r="H12" s="27">
        <v>4</v>
      </c>
      <c r="I12" s="37">
        <v>1</v>
      </c>
    </row>
    <row r="13" spans="1:9" ht="15" customHeight="1">
      <c r="A13" s="19">
        <f t="shared" si="0"/>
        <v>5</v>
      </c>
      <c r="B13" s="23">
        <f t="shared" si="1"/>
        <v>38751</v>
      </c>
      <c r="C13" s="24">
        <v>30</v>
      </c>
      <c r="D13" s="22">
        <v>39</v>
      </c>
      <c r="E13" s="22">
        <v>9</v>
      </c>
      <c r="F13" s="22">
        <v>21</v>
      </c>
      <c r="G13" s="22">
        <v>50</v>
      </c>
      <c r="H13" s="24">
        <v>3</v>
      </c>
      <c r="I13" s="36">
        <v>1</v>
      </c>
    </row>
    <row r="14" spans="1:9" ht="15" customHeight="1">
      <c r="A14" s="19">
        <f t="shared" si="0"/>
        <v>6</v>
      </c>
      <c r="B14" s="23">
        <f t="shared" si="1"/>
        <v>38758</v>
      </c>
      <c r="C14" s="24">
        <v>5</v>
      </c>
      <c r="D14" s="22">
        <v>38</v>
      </c>
      <c r="E14" s="22">
        <v>6</v>
      </c>
      <c r="F14" s="22">
        <v>48</v>
      </c>
      <c r="G14" s="22">
        <v>50</v>
      </c>
      <c r="H14" s="24">
        <v>6</v>
      </c>
      <c r="I14" s="36">
        <v>7</v>
      </c>
    </row>
    <row r="15" spans="1:9" ht="15" customHeight="1">
      <c r="A15" s="19">
        <f t="shared" si="0"/>
        <v>7</v>
      </c>
      <c r="B15" s="23">
        <f t="shared" si="1"/>
        <v>38765</v>
      </c>
      <c r="C15" s="21">
        <v>4</v>
      </c>
      <c r="D15" s="22">
        <v>23</v>
      </c>
      <c r="E15" s="22">
        <v>38</v>
      </c>
      <c r="F15" s="22">
        <v>24</v>
      </c>
      <c r="G15" s="22">
        <v>26</v>
      </c>
      <c r="H15" s="24">
        <v>4</v>
      </c>
      <c r="I15" s="36">
        <v>2</v>
      </c>
    </row>
    <row r="16" spans="1:10" ht="15" customHeight="1">
      <c r="A16" s="25">
        <f t="shared" si="0"/>
        <v>8</v>
      </c>
      <c r="B16" s="26">
        <f t="shared" si="1"/>
        <v>38772</v>
      </c>
      <c r="C16" s="29">
        <v>18</v>
      </c>
      <c r="D16" s="30">
        <v>19</v>
      </c>
      <c r="E16" s="30">
        <v>1</v>
      </c>
      <c r="F16" s="30">
        <v>47</v>
      </c>
      <c r="G16" s="30">
        <v>11</v>
      </c>
      <c r="H16" s="29">
        <v>7</v>
      </c>
      <c r="I16" s="38">
        <v>3</v>
      </c>
      <c r="J16" s="43"/>
    </row>
    <row r="17" spans="1:9" ht="15" customHeight="1">
      <c r="A17" s="19">
        <f t="shared" si="0"/>
        <v>9</v>
      </c>
      <c r="B17" s="23">
        <f t="shared" si="1"/>
        <v>38779</v>
      </c>
      <c r="C17" s="24">
        <v>5</v>
      </c>
      <c r="D17" s="22">
        <v>44</v>
      </c>
      <c r="E17" s="22">
        <v>10</v>
      </c>
      <c r="F17" s="22">
        <v>8</v>
      </c>
      <c r="G17" s="22">
        <v>3</v>
      </c>
      <c r="H17" s="24">
        <v>3</v>
      </c>
      <c r="I17" s="36">
        <v>5</v>
      </c>
    </row>
    <row r="18" spans="1:9" ht="15" customHeight="1">
      <c r="A18" s="19">
        <f t="shared" si="0"/>
        <v>10</v>
      </c>
      <c r="B18" s="23">
        <f t="shared" si="1"/>
        <v>38786</v>
      </c>
      <c r="C18" s="24">
        <v>1</v>
      </c>
      <c r="D18" s="22">
        <v>33</v>
      </c>
      <c r="E18" s="22">
        <v>21</v>
      </c>
      <c r="F18" s="22">
        <v>45</v>
      </c>
      <c r="G18" s="22">
        <v>49</v>
      </c>
      <c r="H18" s="24">
        <v>4</v>
      </c>
      <c r="I18" s="36">
        <v>8</v>
      </c>
    </row>
    <row r="19" spans="1:9" ht="15" customHeight="1">
      <c r="A19" s="19">
        <f t="shared" si="0"/>
        <v>11</v>
      </c>
      <c r="B19" s="23">
        <f t="shared" si="1"/>
        <v>38793</v>
      </c>
      <c r="C19" s="24">
        <v>50</v>
      </c>
      <c r="D19" s="22">
        <v>44</v>
      </c>
      <c r="E19" s="22">
        <v>5</v>
      </c>
      <c r="F19" s="22">
        <v>45</v>
      </c>
      <c r="G19" s="22">
        <v>32</v>
      </c>
      <c r="H19" s="24">
        <v>7</v>
      </c>
      <c r="I19" s="36">
        <v>1</v>
      </c>
    </row>
    <row r="20" spans="1:9" ht="15" customHeight="1">
      <c r="A20" s="31">
        <f t="shared" si="0"/>
        <v>12</v>
      </c>
      <c r="B20" s="26">
        <f t="shared" si="1"/>
        <v>38800</v>
      </c>
      <c r="C20" s="29">
        <v>17</v>
      </c>
      <c r="D20" s="30">
        <v>47</v>
      </c>
      <c r="E20" s="30">
        <v>28</v>
      </c>
      <c r="F20" s="30">
        <v>33</v>
      </c>
      <c r="G20" s="30">
        <v>35</v>
      </c>
      <c r="H20" s="29">
        <v>4</v>
      </c>
      <c r="I20" s="38">
        <v>9</v>
      </c>
    </row>
    <row r="21" spans="1:10" ht="15" customHeight="1">
      <c r="A21" s="19">
        <f t="shared" si="0"/>
        <v>13</v>
      </c>
      <c r="B21" s="23">
        <f t="shared" si="1"/>
        <v>38807</v>
      </c>
      <c r="C21" s="24">
        <v>50</v>
      </c>
      <c r="D21" s="22">
        <v>3</v>
      </c>
      <c r="E21" s="22">
        <v>45</v>
      </c>
      <c r="F21" s="22">
        <v>20</v>
      </c>
      <c r="G21" s="22">
        <v>31</v>
      </c>
      <c r="H21" s="24">
        <v>7</v>
      </c>
      <c r="I21" s="36">
        <v>6</v>
      </c>
      <c r="J21" s="43"/>
    </row>
    <row r="22" spans="1:9" ht="15" customHeight="1">
      <c r="A22" s="19">
        <f t="shared" si="0"/>
        <v>14</v>
      </c>
      <c r="B22" s="23">
        <f t="shared" si="1"/>
        <v>38814</v>
      </c>
      <c r="C22" s="24">
        <v>13</v>
      </c>
      <c r="D22" s="22">
        <v>12</v>
      </c>
      <c r="E22" s="22">
        <v>29</v>
      </c>
      <c r="F22" s="22">
        <v>50</v>
      </c>
      <c r="G22" s="22">
        <v>44</v>
      </c>
      <c r="H22" s="24">
        <v>4</v>
      </c>
      <c r="I22" s="36">
        <v>5</v>
      </c>
    </row>
    <row r="23" spans="1:9" ht="15" customHeight="1">
      <c r="A23" s="19">
        <f t="shared" si="0"/>
        <v>15</v>
      </c>
      <c r="B23" s="23">
        <f t="shared" si="1"/>
        <v>38821</v>
      </c>
      <c r="C23" s="24">
        <v>34</v>
      </c>
      <c r="D23" s="22">
        <v>35</v>
      </c>
      <c r="E23" s="22">
        <v>26</v>
      </c>
      <c r="F23" s="22">
        <v>16</v>
      </c>
      <c r="G23" s="22">
        <v>49</v>
      </c>
      <c r="H23" s="24">
        <v>6</v>
      </c>
      <c r="I23" s="36">
        <v>2</v>
      </c>
    </row>
    <row r="24" spans="1:9" ht="15" customHeight="1">
      <c r="A24" s="19">
        <f t="shared" si="0"/>
        <v>16</v>
      </c>
      <c r="B24" s="23">
        <f t="shared" si="1"/>
        <v>38828</v>
      </c>
      <c r="C24" s="24">
        <v>46</v>
      </c>
      <c r="D24" s="22">
        <v>1</v>
      </c>
      <c r="E24" s="22">
        <v>22</v>
      </c>
      <c r="F24" s="22">
        <v>20</v>
      </c>
      <c r="G24" s="22">
        <v>37</v>
      </c>
      <c r="H24" s="24">
        <v>1</v>
      </c>
      <c r="I24" s="36">
        <v>9</v>
      </c>
    </row>
    <row r="25" spans="1:9" ht="15" customHeight="1">
      <c r="A25" s="31">
        <f t="shared" si="0"/>
        <v>17</v>
      </c>
      <c r="B25" s="26">
        <f t="shared" si="1"/>
        <v>38835</v>
      </c>
      <c r="C25" s="27">
        <v>17</v>
      </c>
      <c r="D25" s="28">
        <v>5</v>
      </c>
      <c r="E25" s="28">
        <v>33</v>
      </c>
      <c r="F25" s="28">
        <v>22</v>
      </c>
      <c r="G25" s="28">
        <v>10</v>
      </c>
      <c r="H25" s="27">
        <v>7</v>
      </c>
      <c r="I25" s="37">
        <v>5</v>
      </c>
    </row>
    <row r="26" spans="1:9" ht="15" customHeight="1">
      <c r="A26" s="19">
        <f t="shared" si="0"/>
        <v>18</v>
      </c>
      <c r="B26" s="32">
        <f t="shared" si="1"/>
        <v>38842</v>
      </c>
      <c r="C26" s="24">
        <v>8</v>
      </c>
      <c r="D26" s="22">
        <v>50</v>
      </c>
      <c r="E26" s="22">
        <v>16</v>
      </c>
      <c r="F26" s="22">
        <v>4</v>
      </c>
      <c r="G26" s="22">
        <v>14</v>
      </c>
      <c r="H26" s="24">
        <v>9</v>
      </c>
      <c r="I26" s="36">
        <v>3</v>
      </c>
    </row>
    <row r="27" spans="1:9" ht="15" customHeight="1">
      <c r="A27" s="19">
        <f t="shared" si="0"/>
        <v>19</v>
      </c>
      <c r="B27" s="32">
        <f t="shared" si="1"/>
        <v>38849</v>
      </c>
      <c r="C27" s="24">
        <v>23</v>
      </c>
      <c r="D27" s="22">
        <v>5</v>
      </c>
      <c r="E27" s="22">
        <v>20</v>
      </c>
      <c r="F27" s="22">
        <v>34</v>
      </c>
      <c r="G27" s="22">
        <v>50</v>
      </c>
      <c r="H27" s="24">
        <v>1</v>
      </c>
      <c r="I27" s="36">
        <v>5</v>
      </c>
    </row>
    <row r="28" spans="1:10" ht="15" customHeight="1">
      <c r="A28" s="19">
        <f t="shared" si="0"/>
        <v>20</v>
      </c>
      <c r="B28" s="32">
        <f t="shared" si="1"/>
        <v>38856</v>
      </c>
      <c r="C28" s="24">
        <v>49</v>
      </c>
      <c r="D28" s="22">
        <v>34</v>
      </c>
      <c r="E28" s="22">
        <v>25</v>
      </c>
      <c r="F28" s="22">
        <v>3</v>
      </c>
      <c r="G28" s="22">
        <v>5</v>
      </c>
      <c r="H28" s="24">
        <v>8</v>
      </c>
      <c r="I28" s="36">
        <v>5</v>
      </c>
      <c r="J28" s="43"/>
    </row>
    <row r="29" spans="1:9" ht="15" customHeight="1">
      <c r="A29" s="31">
        <f t="shared" si="0"/>
        <v>21</v>
      </c>
      <c r="B29" s="33">
        <f t="shared" si="1"/>
        <v>38863</v>
      </c>
      <c r="C29" s="27">
        <v>21</v>
      </c>
      <c r="D29" s="28">
        <v>41</v>
      </c>
      <c r="E29" s="28">
        <v>12</v>
      </c>
      <c r="F29" s="28">
        <v>2</v>
      </c>
      <c r="G29" s="28">
        <v>49</v>
      </c>
      <c r="H29" s="27">
        <v>3</v>
      </c>
      <c r="I29" s="37">
        <v>7</v>
      </c>
    </row>
    <row r="30" spans="1:9" ht="15" customHeight="1">
      <c r="A30" s="19">
        <f t="shared" si="0"/>
        <v>22</v>
      </c>
      <c r="B30" s="32">
        <f t="shared" si="1"/>
        <v>38870</v>
      </c>
      <c r="C30" s="24">
        <v>41</v>
      </c>
      <c r="D30" s="22">
        <v>7</v>
      </c>
      <c r="E30" s="22">
        <v>48</v>
      </c>
      <c r="F30" s="22">
        <v>27</v>
      </c>
      <c r="G30" s="22">
        <v>8</v>
      </c>
      <c r="H30" s="24">
        <v>6</v>
      </c>
      <c r="I30" s="36">
        <v>1</v>
      </c>
    </row>
    <row r="31" spans="1:9" ht="15" customHeight="1">
      <c r="A31" s="19">
        <f t="shared" si="0"/>
        <v>23</v>
      </c>
      <c r="B31" s="32">
        <f t="shared" si="1"/>
        <v>38877</v>
      </c>
      <c r="C31" s="24">
        <v>3</v>
      </c>
      <c r="D31" s="22">
        <v>34</v>
      </c>
      <c r="E31" s="22">
        <v>39</v>
      </c>
      <c r="F31" s="22">
        <v>15</v>
      </c>
      <c r="G31" s="22">
        <v>12</v>
      </c>
      <c r="H31" s="24">
        <v>4</v>
      </c>
      <c r="I31" s="36">
        <v>6</v>
      </c>
    </row>
    <row r="32" spans="1:9" ht="15" customHeight="1">
      <c r="A32" s="19">
        <f t="shared" si="0"/>
        <v>24</v>
      </c>
      <c r="B32" s="32">
        <f t="shared" si="1"/>
        <v>38884</v>
      </c>
      <c r="C32" s="24">
        <v>26</v>
      </c>
      <c r="D32" s="22">
        <v>36</v>
      </c>
      <c r="E32" s="22">
        <v>1</v>
      </c>
      <c r="F32" s="22">
        <v>16</v>
      </c>
      <c r="G32" s="22">
        <v>30</v>
      </c>
      <c r="H32" s="24">
        <v>9</v>
      </c>
      <c r="I32" s="36">
        <v>3</v>
      </c>
    </row>
    <row r="33" spans="1:9" ht="15" customHeight="1">
      <c r="A33" s="31">
        <f t="shared" si="0"/>
        <v>25</v>
      </c>
      <c r="B33" s="33">
        <f t="shared" si="1"/>
        <v>38891</v>
      </c>
      <c r="C33" s="27">
        <v>44</v>
      </c>
      <c r="D33" s="28">
        <v>30</v>
      </c>
      <c r="E33" s="28">
        <v>9</v>
      </c>
      <c r="F33" s="28">
        <v>21</v>
      </c>
      <c r="G33" s="28">
        <v>43</v>
      </c>
      <c r="H33" s="27">
        <v>9</v>
      </c>
      <c r="I33" s="37">
        <v>1</v>
      </c>
    </row>
    <row r="34" spans="1:10" ht="15" customHeight="1">
      <c r="A34" s="19">
        <f t="shared" si="0"/>
        <v>26</v>
      </c>
      <c r="B34" s="32">
        <f t="shared" si="1"/>
        <v>38898</v>
      </c>
      <c r="C34" s="24">
        <v>16</v>
      </c>
      <c r="D34" s="22">
        <v>6</v>
      </c>
      <c r="E34" s="22">
        <v>15</v>
      </c>
      <c r="F34" s="22">
        <v>40</v>
      </c>
      <c r="G34" s="22">
        <v>43</v>
      </c>
      <c r="H34" s="24">
        <v>1</v>
      </c>
      <c r="I34" s="36">
        <v>2</v>
      </c>
      <c r="J34" s="43"/>
    </row>
    <row r="35" spans="1:9" ht="15" customHeight="1">
      <c r="A35" s="19">
        <f t="shared" si="0"/>
        <v>27</v>
      </c>
      <c r="B35" s="32">
        <f t="shared" si="1"/>
        <v>38905</v>
      </c>
      <c r="C35" s="24">
        <v>35</v>
      </c>
      <c r="D35" s="22">
        <v>9</v>
      </c>
      <c r="E35" s="22">
        <v>7</v>
      </c>
      <c r="F35" s="22">
        <v>43</v>
      </c>
      <c r="G35" s="22">
        <v>18</v>
      </c>
      <c r="H35" s="24">
        <v>7</v>
      </c>
      <c r="I35" s="36">
        <v>5</v>
      </c>
    </row>
    <row r="36" spans="1:9" ht="15" customHeight="1">
      <c r="A36" s="19">
        <f t="shared" si="0"/>
        <v>28</v>
      </c>
      <c r="B36" s="32">
        <f t="shared" si="1"/>
        <v>38912</v>
      </c>
      <c r="C36" s="24">
        <v>1</v>
      </c>
      <c r="D36" s="22">
        <v>31</v>
      </c>
      <c r="E36" s="22">
        <v>7</v>
      </c>
      <c r="F36" s="22">
        <v>17</v>
      </c>
      <c r="G36" s="22">
        <v>36</v>
      </c>
      <c r="H36" s="24">
        <v>8</v>
      </c>
      <c r="I36" s="36">
        <v>2</v>
      </c>
    </row>
    <row r="37" spans="1:9" ht="15" customHeight="1">
      <c r="A37" s="19">
        <f t="shared" si="0"/>
        <v>29</v>
      </c>
      <c r="B37" s="32">
        <f t="shared" si="1"/>
        <v>38919</v>
      </c>
      <c r="C37" s="24">
        <v>50</v>
      </c>
      <c r="D37" s="22">
        <v>4</v>
      </c>
      <c r="E37" s="22">
        <v>38</v>
      </c>
      <c r="F37" s="22">
        <v>2</v>
      </c>
      <c r="G37" s="22">
        <v>9</v>
      </c>
      <c r="H37" s="24">
        <v>8</v>
      </c>
      <c r="I37" s="36">
        <v>6</v>
      </c>
    </row>
    <row r="38" spans="1:9" ht="15" customHeight="1">
      <c r="A38" s="31">
        <f t="shared" si="0"/>
        <v>30</v>
      </c>
      <c r="B38" s="33">
        <f t="shared" si="1"/>
        <v>38926</v>
      </c>
      <c r="C38" s="27">
        <v>3</v>
      </c>
      <c r="D38" s="28">
        <v>43</v>
      </c>
      <c r="E38" s="28">
        <v>29</v>
      </c>
      <c r="F38" s="28">
        <v>8</v>
      </c>
      <c r="G38" s="28">
        <v>12</v>
      </c>
      <c r="H38" s="27">
        <v>6</v>
      </c>
      <c r="I38" s="37">
        <v>7</v>
      </c>
    </row>
    <row r="39" spans="1:10" ht="15" customHeight="1">
      <c r="A39" s="19">
        <f t="shared" si="0"/>
        <v>31</v>
      </c>
      <c r="B39" s="32">
        <f t="shared" si="1"/>
        <v>38933</v>
      </c>
      <c r="C39" s="24">
        <v>26</v>
      </c>
      <c r="D39" s="22">
        <v>15</v>
      </c>
      <c r="E39" s="22">
        <v>32</v>
      </c>
      <c r="F39" s="22">
        <v>14</v>
      </c>
      <c r="G39" s="22">
        <v>1</v>
      </c>
      <c r="H39" s="24">
        <v>7</v>
      </c>
      <c r="I39" s="36">
        <v>3</v>
      </c>
      <c r="J39" s="43"/>
    </row>
    <row r="40" spans="1:9" ht="15" customHeight="1">
      <c r="A40" s="19">
        <f t="shared" si="0"/>
        <v>32</v>
      </c>
      <c r="B40" s="32">
        <f t="shared" si="1"/>
        <v>38940</v>
      </c>
      <c r="C40" s="24">
        <v>47</v>
      </c>
      <c r="D40" s="22">
        <v>31</v>
      </c>
      <c r="E40" s="22">
        <v>46</v>
      </c>
      <c r="F40" s="22">
        <v>28</v>
      </c>
      <c r="G40" s="22">
        <v>27</v>
      </c>
      <c r="H40" s="24">
        <v>5</v>
      </c>
      <c r="I40" s="36">
        <v>2</v>
      </c>
    </row>
    <row r="41" spans="1:9" ht="15" customHeight="1">
      <c r="A41" s="19">
        <f t="shared" si="0"/>
        <v>33</v>
      </c>
      <c r="B41" s="32">
        <f t="shared" si="1"/>
        <v>38947</v>
      </c>
      <c r="C41" s="24">
        <v>37</v>
      </c>
      <c r="D41" s="22">
        <v>40</v>
      </c>
      <c r="E41" s="22">
        <v>50</v>
      </c>
      <c r="F41" s="22">
        <v>12</v>
      </c>
      <c r="G41" s="22">
        <v>39</v>
      </c>
      <c r="H41" s="24">
        <v>1</v>
      </c>
      <c r="I41" s="36">
        <v>2</v>
      </c>
    </row>
    <row r="42" spans="1:9" ht="15" customHeight="1">
      <c r="A42" s="31">
        <f aca="true" t="shared" si="2" ref="A42:A60">+A41+1</f>
        <v>34</v>
      </c>
      <c r="B42" s="33">
        <f aca="true" t="shared" si="3" ref="B42:B60">B41+7</f>
        <v>38954</v>
      </c>
      <c r="C42" s="27">
        <v>47</v>
      </c>
      <c r="D42" s="28">
        <v>10</v>
      </c>
      <c r="E42" s="28">
        <v>28</v>
      </c>
      <c r="F42" s="28">
        <v>48</v>
      </c>
      <c r="G42" s="28">
        <v>40</v>
      </c>
      <c r="H42" s="27">
        <v>8</v>
      </c>
      <c r="I42" s="37">
        <v>6</v>
      </c>
    </row>
    <row r="43" spans="1:9" ht="15" customHeight="1">
      <c r="A43" s="19">
        <f t="shared" si="2"/>
        <v>35</v>
      </c>
      <c r="B43" s="32">
        <f t="shared" si="3"/>
        <v>38961</v>
      </c>
      <c r="C43" s="24">
        <v>25</v>
      </c>
      <c r="D43" s="22">
        <v>50</v>
      </c>
      <c r="E43" s="22">
        <v>7</v>
      </c>
      <c r="F43" s="22">
        <v>45</v>
      </c>
      <c r="G43" s="22">
        <v>3</v>
      </c>
      <c r="H43" s="24">
        <v>9</v>
      </c>
      <c r="I43" s="36">
        <v>6</v>
      </c>
    </row>
    <row r="44" spans="1:9" ht="15" customHeight="1">
      <c r="A44" s="19">
        <f t="shared" si="2"/>
        <v>36</v>
      </c>
      <c r="B44" s="32">
        <f t="shared" si="3"/>
        <v>38968</v>
      </c>
      <c r="C44" s="24">
        <v>12</v>
      </c>
      <c r="D44" s="22">
        <v>10</v>
      </c>
      <c r="E44" s="22">
        <v>32</v>
      </c>
      <c r="F44" s="22">
        <v>33</v>
      </c>
      <c r="G44" s="22">
        <v>1</v>
      </c>
      <c r="H44" s="24">
        <v>8</v>
      </c>
      <c r="I44" s="36">
        <v>1</v>
      </c>
    </row>
    <row r="45" spans="1:9" ht="15" customHeight="1">
      <c r="A45" s="19">
        <f t="shared" si="2"/>
        <v>37</v>
      </c>
      <c r="B45" s="32">
        <f t="shared" si="3"/>
        <v>38975</v>
      </c>
      <c r="C45" s="24">
        <v>10</v>
      </c>
      <c r="D45" s="22">
        <v>49</v>
      </c>
      <c r="E45" s="22">
        <v>26</v>
      </c>
      <c r="F45" s="22">
        <v>6</v>
      </c>
      <c r="G45" s="22">
        <v>16</v>
      </c>
      <c r="H45" s="24">
        <v>7</v>
      </c>
      <c r="I45" s="36">
        <v>9</v>
      </c>
    </row>
    <row r="46" spans="1:9" ht="15" customHeight="1">
      <c r="A46" s="19">
        <f t="shared" si="2"/>
        <v>38</v>
      </c>
      <c r="B46" s="32">
        <f t="shared" si="3"/>
        <v>38982</v>
      </c>
      <c r="C46" s="24">
        <v>30</v>
      </c>
      <c r="D46" s="22">
        <v>45</v>
      </c>
      <c r="E46" s="22">
        <v>49</v>
      </c>
      <c r="F46" s="22">
        <v>29</v>
      </c>
      <c r="G46" s="22">
        <v>10</v>
      </c>
      <c r="H46" s="24">
        <v>8</v>
      </c>
      <c r="I46" s="36">
        <v>3</v>
      </c>
    </row>
    <row r="47" spans="1:9" ht="15" customHeight="1">
      <c r="A47" s="31">
        <f t="shared" si="2"/>
        <v>39</v>
      </c>
      <c r="B47" s="33">
        <f t="shared" si="3"/>
        <v>38989</v>
      </c>
      <c r="C47" s="27">
        <v>1</v>
      </c>
      <c r="D47" s="28">
        <v>3</v>
      </c>
      <c r="E47" s="28">
        <v>24</v>
      </c>
      <c r="F47" s="28">
        <v>6</v>
      </c>
      <c r="G47" s="28">
        <v>18</v>
      </c>
      <c r="H47" s="27">
        <v>5</v>
      </c>
      <c r="I47" s="37">
        <v>8</v>
      </c>
    </row>
    <row r="48" spans="1:9" ht="15" customHeight="1">
      <c r="A48" s="19">
        <f t="shared" si="2"/>
        <v>40</v>
      </c>
      <c r="B48" s="32">
        <f t="shared" si="3"/>
        <v>38996</v>
      </c>
      <c r="C48" s="24">
        <v>5</v>
      </c>
      <c r="D48" s="22">
        <v>35</v>
      </c>
      <c r="E48" s="22">
        <v>11</v>
      </c>
      <c r="F48" s="22">
        <v>22</v>
      </c>
      <c r="G48" s="22">
        <v>38</v>
      </c>
      <c r="H48" s="24">
        <v>7</v>
      </c>
      <c r="I48" s="36">
        <v>8</v>
      </c>
    </row>
    <row r="49" spans="1:9" ht="15" customHeight="1">
      <c r="A49" s="19">
        <f t="shared" si="2"/>
        <v>41</v>
      </c>
      <c r="B49" s="32">
        <f t="shared" si="3"/>
        <v>39003</v>
      </c>
      <c r="C49" s="24">
        <v>2</v>
      </c>
      <c r="D49" s="22">
        <v>32</v>
      </c>
      <c r="E49" s="22">
        <v>38</v>
      </c>
      <c r="F49" s="22">
        <v>41</v>
      </c>
      <c r="G49" s="22">
        <v>25</v>
      </c>
      <c r="H49" s="24">
        <v>5</v>
      </c>
      <c r="I49" s="36">
        <v>3</v>
      </c>
    </row>
    <row r="50" spans="1:9" ht="15" customHeight="1">
      <c r="A50" s="19">
        <f t="shared" si="2"/>
        <v>42</v>
      </c>
      <c r="B50" s="32">
        <f t="shared" si="3"/>
        <v>39010</v>
      </c>
      <c r="C50" s="24">
        <v>10</v>
      </c>
      <c r="D50" s="22">
        <v>34</v>
      </c>
      <c r="E50" s="22">
        <v>47</v>
      </c>
      <c r="F50" s="22">
        <v>19</v>
      </c>
      <c r="G50" s="22">
        <v>45</v>
      </c>
      <c r="H50" s="24">
        <v>6</v>
      </c>
      <c r="I50" s="36">
        <v>3</v>
      </c>
    </row>
    <row r="51" spans="1:9" ht="15" customHeight="1">
      <c r="A51" s="31">
        <f t="shared" si="2"/>
        <v>43</v>
      </c>
      <c r="B51" s="33">
        <f t="shared" si="3"/>
        <v>39017</v>
      </c>
      <c r="C51" s="27">
        <v>3</v>
      </c>
      <c r="D51" s="28">
        <v>50</v>
      </c>
      <c r="E51" s="28">
        <v>44</v>
      </c>
      <c r="F51" s="28">
        <v>4</v>
      </c>
      <c r="G51" s="28">
        <v>8</v>
      </c>
      <c r="H51" s="27">
        <v>8</v>
      </c>
      <c r="I51" s="37">
        <v>7</v>
      </c>
    </row>
    <row r="52" spans="1:9" ht="15" customHeight="1">
      <c r="A52" s="19">
        <f t="shared" si="2"/>
        <v>44</v>
      </c>
      <c r="B52" s="32">
        <f t="shared" si="3"/>
        <v>39024</v>
      </c>
      <c r="C52" s="24">
        <v>13</v>
      </c>
      <c r="D52" s="22">
        <v>11</v>
      </c>
      <c r="E52" s="22">
        <v>44</v>
      </c>
      <c r="F52" s="22">
        <v>24</v>
      </c>
      <c r="G52" s="22">
        <v>49</v>
      </c>
      <c r="H52" s="24">
        <v>9</v>
      </c>
      <c r="I52" s="36">
        <v>3</v>
      </c>
    </row>
    <row r="53" spans="1:9" ht="15" customHeight="1">
      <c r="A53" s="19">
        <f t="shared" si="2"/>
        <v>45</v>
      </c>
      <c r="B53" s="32">
        <f t="shared" si="3"/>
        <v>39031</v>
      </c>
      <c r="C53" s="24">
        <v>36</v>
      </c>
      <c r="D53" s="22">
        <v>30</v>
      </c>
      <c r="E53" s="22">
        <v>14</v>
      </c>
      <c r="F53" s="22">
        <v>27</v>
      </c>
      <c r="G53" s="22">
        <v>21</v>
      </c>
      <c r="H53" s="24">
        <v>2</v>
      </c>
      <c r="I53" s="36">
        <v>3</v>
      </c>
    </row>
    <row r="54" spans="1:10" ht="15" customHeight="1">
      <c r="A54" s="19">
        <f t="shared" si="2"/>
        <v>46</v>
      </c>
      <c r="B54" s="32">
        <f t="shared" si="3"/>
        <v>39038</v>
      </c>
      <c r="C54" s="24">
        <v>36</v>
      </c>
      <c r="D54" s="22">
        <v>12</v>
      </c>
      <c r="E54" s="22">
        <v>33</v>
      </c>
      <c r="F54" s="22">
        <v>22</v>
      </c>
      <c r="G54" s="22">
        <v>32</v>
      </c>
      <c r="H54" s="24">
        <v>2</v>
      </c>
      <c r="I54" s="36">
        <v>6</v>
      </c>
      <c r="J54" s="43"/>
    </row>
    <row r="55" spans="1:9" ht="15" customHeight="1">
      <c r="A55" s="31">
        <f t="shared" si="2"/>
        <v>47</v>
      </c>
      <c r="B55" s="33">
        <f t="shared" si="3"/>
        <v>39045</v>
      </c>
      <c r="C55" s="27">
        <v>8</v>
      </c>
      <c r="D55" s="28">
        <v>5</v>
      </c>
      <c r="E55" s="28">
        <v>40</v>
      </c>
      <c r="F55" s="28">
        <v>25</v>
      </c>
      <c r="G55" s="28">
        <v>17</v>
      </c>
      <c r="H55" s="27">
        <v>5</v>
      </c>
      <c r="I55" s="37">
        <v>1</v>
      </c>
    </row>
    <row r="56" spans="1:9" ht="15" customHeight="1">
      <c r="A56" s="19">
        <f t="shared" si="2"/>
        <v>48</v>
      </c>
      <c r="B56" s="32">
        <f t="shared" si="3"/>
        <v>39052</v>
      </c>
      <c r="C56" s="24">
        <v>16</v>
      </c>
      <c r="D56" s="22">
        <v>37</v>
      </c>
      <c r="E56" s="22">
        <v>8</v>
      </c>
      <c r="F56" s="22">
        <v>41</v>
      </c>
      <c r="G56" s="22">
        <v>4</v>
      </c>
      <c r="H56" s="24">
        <v>2</v>
      </c>
      <c r="I56" s="36">
        <v>5</v>
      </c>
    </row>
    <row r="57" spans="1:9" ht="15" customHeight="1">
      <c r="A57" s="19">
        <f t="shared" si="2"/>
        <v>49</v>
      </c>
      <c r="B57" s="32">
        <f t="shared" si="3"/>
        <v>39059</v>
      </c>
      <c r="C57" s="24">
        <v>47</v>
      </c>
      <c r="D57" s="22">
        <v>36</v>
      </c>
      <c r="E57" s="22">
        <v>17</v>
      </c>
      <c r="F57" s="22">
        <v>16</v>
      </c>
      <c r="G57" s="22">
        <v>18</v>
      </c>
      <c r="H57" s="24">
        <v>1</v>
      </c>
      <c r="I57" s="36">
        <v>2</v>
      </c>
    </row>
    <row r="58" spans="1:9" ht="15" customHeight="1">
      <c r="A58" s="19">
        <f t="shared" si="2"/>
        <v>50</v>
      </c>
      <c r="B58" s="32">
        <f t="shared" si="3"/>
        <v>39066</v>
      </c>
      <c r="C58" s="24">
        <v>35</v>
      </c>
      <c r="D58" s="22">
        <v>37</v>
      </c>
      <c r="E58" s="22">
        <v>9</v>
      </c>
      <c r="F58" s="22">
        <v>42</v>
      </c>
      <c r="G58" s="22">
        <v>23</v>
      </c>
      <c r="H58" s="24">
        <v>3</v>
      </c>
      <c r="I58" s="36">
        <v>7</v>
      </c>
    </row>
    <row r="59" spans="1:9" ht="15" customHeight="1">
      <c r="A59" s="19">
        <f t="shared" si="2"/>
        <v>51</v>
      </c>
      <c r="B59" s="32">
        <f t="shared" si="3"/>
        <v>39073</v>
      </c>
      <c r="C59" s="24">
        <v>20</v>
      </c>
      <c r="D59" s="22">
        <v>11</v>
      </c>
      <c r="E59" s="22">
        <v>43</v>
      </c>
      <c r="F59" s="22">
        <v>9</v>
      </c>
      <c r="G59" s="22">
        <v>38</v>
      </c>
      <c r="H59" s="24">
        <v>2</v>
      </c>
      <c r="I59" s="36">
        <v>3</v>
      </c>
    </row>
    <row r="60" spans="1:9" ht="15" customHeight="1">
      <c r="A60" s="19">
        <f t="shared" si="2"/>
        <v>52</v>
      </c>
      <c r="B60" s="32">
        <f t="shared" si="3"/>
        <v>39080</v>
      </c>
      <c r="C60" s="24">
        <v>14</v>
      </c>
      <c r="D60" s="22">
        <v>9</v>
      </c>
      <c r="E60" s="22">
        <v>6</v>
      </c>
      <c r="F60" s="22">
        <v>13</v>
      </c>
      <c r="G60" s="22">
        <v>35</v>
      </c>
      <c r="H60" s="24">
        <v>3</v>
      </c>
      <c r="I60" s="36">
        <v>4</v>
      </c>
    </row>
    <row r="61" spans="1:9" ht="15" customHeight="1">
      <c r="A61" s="31"/>
      <c r="B61" s="34"/>
      <c r="C61" s="29"/>
      <c r="D61" s="30"/>
      <c r="E61" s="30"/>
      <c r="F61" s="30"/>
      <c r="G61" s="30"/>
      <c r="H61" s="29"/>
      <c r="I61" s="38"/>
    </row>
    <row r="62" spans="1:9" ht="15">
      <c r="A62" s="16"/>
      <c r="B62" s="17"/>
      <c r="C62" s="18"/>
      <c r="D62" s="18"/>
      <c r="E62" s="18"/>
      <c r="F62" s="18"/>
      <c r="G62" s="18"/>
      <c r="H62" s="16"/>
      <c r="I62" s="16"/>
    </row>
    <row r="63" spans="1:9" ht="12.75">
      <c r="A63" s="2"/>
      <c r="H63" s="2"/>
      <c r="I63" s="2"/>
    </row>
  </sheetData>
  <sheetProtection sheet="1" objects="1" scenarios="1"/>
  <mergeCells count="1">
    <mergeCell ref="C6:I6"/>
  </mergeCells>
  <printOptions/>
  <pageMargins left="0.984251968503937" right="0.5905511811023623" top="0.7874015748031497" bottom="0.5905511811023623" header="0.3937007874015748" footer="0"/>
  <pageSetup fitToHeight="1" fitToWidth="1" orientation="portrait" paperSize="9" scale="84" r:id="rId1"/>
  <headerFooter alignWithMargins="0">
    <oddHeader>&amp;L&amp;"Times New Roman,Normal"DIRECCIÓN COMERCIAL&amp;C&amp;"Times New Roman,Normal"Servicio de Estudios y Planificación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61"/>
  <sheetViews>
    <sheetView zoomScalePageLayoutView="0" workbookViewId="0" topLeftCell="A1">
      <selection activeCell="B3" sqref="B3:G3"/>
    </sheetView>
  </sheetViews>
  <sheetFormatPr defaultColWidth="12.421875" defaultRowHeight="12.75"/>
  <cols>
    <col min="1" max="1" width="5.7109375" style="0" customWidth="1"/>
    <col min="2" max="2" width="11.00390625" style="0" bestFit="1" customWidth="1"/>
    <col min="3" max="3" width="13.00390625" style="0" bestFit="1" customWidth="1"/>
    <col min="4" max="10" width="9.7109375" style="0" customWidth="1"/>
    <col min="11" max="11" width="4.00390625" style="0" customWidth="1"/>
    <col min="12" max="12" width="12.421875" style="0" customWidth="1"/>
    <col min="13" max="13" width="14.140625" style="0" customWidth="1"/>
    <col min="14" max="14" width="3.8515625" style="0" customWidth="1"/>
    <col min="15" max="15" width="10.8515625" style="0" customWidth="1"/>
    <col min="16" max="16" width="9.57421875" style="0" customWidth="1"/>
  </cols>
  <sheetData>
    <row r="1" spans="2:10" ht="15">
      <c r="B1" s="40"/>
      <c r="C1" s="41"/>
      <c r="D1" s="42"/>
      <c r="I1" s="2"/>
      <c r="J1" s="2"/>
    </row>
    <row r="2" spans="2:10" ht="12.75">
      <c r="B2" s="2"/>
      <c r="I2" s="2"/>
      <c r="J2" s="2"/>
    </row>
    <row r="3" spans="2:10" ht="23.25">
      <c r="B3" s="341" t="s">
        <v>6</v>
      </c>
      <c r="C3" s="341"/>
      <c r="D3" s="341"/>
      <c r="E3" s="341"/>
      <c r="F3" s="341"/>
      <c r="G3" s="341"/>
      <c r="H3" s="4"/>
      <c r="I3" s="4"/>
      <c r="J3" s="4"/>
    </row>
    <row r="4" spans="2:16" ht="25.5">
      <c r="B4" s="44" t="s">
        <v>10</v>
      </c>
      <c r="C4" s="4"/>
      <c r="D4" s="4"/>
      <c r="E4" s="4"/>
      <c r="F4" s="4"/>
      <c r="G4" s="4"/>
      <c r="H4" s="4"/>
      <c r="I4" s="4"/>
      <c r="J4" s="4"/>
      <c r="L4" s="74" t="s">
        <v>14</v>
      </c>
      <c r="M4" s="75"/>
      <c r="N4" s="75"/>
      <c r="O4" s="75"/>
      <c r="P4" s="75"/>
    </row>
    <row r="5" spans="2:16" ht="6.75" customHeight="1" thickBot="1">
      <c r="B5" s="4"/>
      <c r="C5" s="4"/>
      <c r="D5" s="6"/>
      <c r="E5" s="6"/>
      <c r="F5" s="6"/>
      <c r="G5" s="6"/>
      <c r="H5" s="6"/>
      <c r="I5" s="4"/>
      <c r="J5" s="4"/>
      <c r="L5" s="76"/>
      <c r="M5" s="76"/>
      <c r="N5" s="76"/>
      <c r="O5" s="76"/>
      <c r="P5" s="76"/>
    </row>
    <row r="6" spans="2:16" ht="22.5" customHeight="1" thickBot="1">
      <c r="B6" s="55" t="s">
        <v>1</v>
      </c>
      <c r="C6" s="337" t="s">
        <v>2</v>
      </c>
      <c r="D6" s="334" t="s">
        <v>3</v>
      </c>
      <c r="E6" s="335"/>
      <c r="F6" s="335"/>
      <c r="G6" s="335"/>
      <c r="H6" s="335"/>
      <c r="I6" s="335"/>
      <c r="J6" s="336"/>
      <c r="L6" s="339" t="s">
        <v>15</v>
      </c>
      <c r="M6" s="340"/>
      <c r="N6" s="76"/>
      <c r="O6" s="339" t="s">
        <v>5</v>
      </c>
      <c r="P6" s="340"/>
    </row>
    <row r="7" spans="2:16" ht="20.25" customHeight="1" thickBot="1">
      <c r="B7" s="56" t="s">
        <v>11</v>
      </c>
      <c r="C7" s="338"/>
      <c r="D7" s="46"/>
      <c r="E7" s="47"/>
      <c r="F7" s="47" t="s">
        <v>4</v>
      </c>
      <c r="G7" s="47"/>
      <c r="H7" s="47"/>
      <c r="I7" s="48" t="s">
        <v>5</v>
      </c>
      <c r="J7" s="57"/>
      <c r="L7" s="77" t="s">
        <v>16</v>
      </c>
      <c r="M7" s="77" t="s">
        <v>17</v>
      </c>
      <c r="N7" s="78"/>
      <c r="O7" s="77" t="s">
        <v>16</v>
      </c>
      <c r="P7" s="77" t="s">
        <v>17</v>
      </c>
    </row>
    <row r="8" spans="2:16" ht="15" customHeight="1">
      <c r="B8" s="58">
        <v>1</v>
      </c>
      <c r="C8" s="49">
        <v>39087</v>
      </c>
      <c r="D8" s="59">
        <v>17</v>
      </c>
      <c r="E8" s="22">
        <v>45</v>
      </c>
      <c r="F8" s="22">
        <v>36</v>
      </c>
      <c r="G8" s="22">
        <v>29</v>
      </c>
      <c r="H8" s="22">
        <v>19</v>
      </c>
      <c r="I8" s="24">
        <v>6</v>
      </c>
      <c r="J8" s="60">
        <v>5</v>
      </c>
      <c r="L8" s="79">
        <v>1</v>
      </c>
      <c r="M8" s="80">
        <f>COUNTIF($D$8:$H$61,"1")</f>
        <v>4</v>
      </c>
      <c r="N8" s="76"/>
      <c r="O8" s="81">
        <v>1</v>
      </c>
      <c r="P8" s="80">
        <f>COUNTIF($I$8:$J$61,"1")</f>
        <v>12</v>
      </c>
    </row>
    <row r="9" spans="2:16" ht="15" customHeight="1">
      <c r="B9" s="58">
        <f aca="true" t="shared" si="0" ref="B9:B59">+B8+1</f>
        <v>2</v>
      </c>
      <c r="C9" s="50">
        <f aca="true" t="shared" si="1" ref="C9:C59">C8+7</f>
        <v>39094</v>
      </c>
      <c r="D9" s="24">
        <v>14</v>
      </c>
      <c r="E9" s="22">
        <v>8</v>
      </c>
      <c r="F9" s="22">
        <v>25</v>
      </c>
      <c r="G9" s="22">
        <v>19</v>
      </c>
      <c r="H9" s="22">
        <v>11</v>
      </c>
      <c r="I9" s="24">
        <v>3</v>
      </c>
      <c r="J9" s="60">
        <v>5</v>
      </c>
      <c r="L9" s="82">
        <f>+L8+1</f>
        <v>2</v>
      </c>
      <c r="M9" s="83">
        <f>COUNTIF($D$8:$H$61,"2")</f>
        <v>6</v>
      </c>
      <c r="N9" s="76"/>
      <c r="O9" s="82">
        <f>+O8+1</f>
        <v>2</v>
      </c>
      <c r="P9" s="83">
        <f>COUNTIF($I$8:$J$61,"2")</f>
        <v>11</v>
      </c>
    </row>
    <row r="10" spans="2:16" ht="15" customHeight="1">
      <c r="B10" s="58">
        <f t="shared" si="0"/>
        <v>3</v>
      </c>
      <c r="C10" s="50">
        <f t="shared" si="1"/>
        <v>39101</v>
      </c>
      <c r="D10" s="24">
        <v>27</v>
      </c>
      <c r="E10" s="22">
        <v>5</v>
      </c>
      <c r="F10" s="22">
        <v>13</v>
      </c>
      <c r="G10" s="22">
        <v>33</v>
      </c>
      <c r="H10" s="22">
        <v>42</v>
      </c>
      <c r="I10" s="24">
        <v>4</v>
      </c>
      <c r="J10" s="60">
        <v>2</v>
      </c>
      <c r="L10" s="82">
        <f aca="true" t="shared" si="2" ref="L10:L57">+L9+1</f>
        <v>3</v>
      </c>
      <c r="M10" s="83">
        <f>COUNTIF($D$8:$H$61,"3")</f>
        <v>6</v>
      </c>
      <c r="N10" s="76"/>
      <c r="O10" s="82">
        <f aca="true" t="shared" si="3" ref="O10:O16">+O9+1</f>
        <v>3</v>
      </c>
      <c r="P10" s="83">
        <f>COUNTIF($I$8:$J$61,"3")</f>
        <v>13</v>
      </c>
    </row>
    <row r="11" spans="2:16" ht="15" customHeight="1">
      <c r="B11" s="61">
        <f t="shared" si="0"/>
        <v>4</v>
      </c>
      <c r="C11" s="51">
        <f t="shared" si="1"/>
        <v>39108</v>
      </c>
      <c r="D11" s="27">
        <v>38</v>
      </c>
      <c r="E11" s="28">
        <v>11</v>
      </c>
      <c r="F11" s="28">
        <v>23</v>
      </c>
      <c r="G11" s="28">
        <v>15</v>
      </c>
      <c r="H11" s="28">
        <v>30</v>
      </c>
      <c r="I11" s="27">
        <v>4</v>
      </c>
      <c r="J11" s="62">
        <v>9</v>
      </c>
      <c r="L11" s="82">
        <f t="shared" si="2"/>
        <v>4</v>
      </c>
      <c r="M11" s="83">
        <f>COUNTIF($D$8:$H$61,"4")</f>
        <v>4</v>
      </c>
      <c r="N11" s="76"/>
      <c r="O11" s="82">
        <f t="shared" si="3"/>
        <v>4</v>
      </c>
      <c r="P11" s="83">
        <f>COUNTIF($I$8:$J$61,"4")</f>
        <v>7</v>
      </c>
    </row>
    <row r="12" spans="2:16" ht="15" customHeight="1">
      <c r="B12" s="58">
        <f t="shared" si="0"/>
        <v>5</v>
      </c>
      <c r="C12" s="50">
        <f t="shared" si="1"/>
        <v>39115</v>
      </c>
      <c r="D12" s="24">
        <v>36</v>
      </c>
      <c r="E12" s="22">
        <v>14</v>
      </c>
      <c r="F12" s="22">
        <v>27</v>
      </c>
      <c r="G12" s="22">
        <v>23</v>
      </c>
      <c r="H12" s="22">
        <v>30</v>
      </c>
      <c r="I12" s="24">
        <v>1</v>
      </c>
      <c r="J12" s="60">
        <v>6</v>
      </c>
      <c r="L12" s="82">
        <f t="shared" si="2"/>
        <v>5</v>
      </c>
      <c r="M12" s="83">
        <f>COUNTIF($D$8:$H$61,"5")</f>
        <v>6</v>
      </c>
      <c r="N12" s="76"/>
      <c r="O12" s="82">
        <f t="shared" si="3"/>
        <v>5</v>
      </c>
      <c r="P12" s="83">
        <f>COUNTIF($I$8:$J$61,"5")</f>
        <v>11</v>
      </c>
    </row>
    <row r="13" spans="2:16" ht="15" customHeight="1">
      <c r="B13" s="58">
        <f t="shared" si="0"/>
        <v>6</v>
      </c>
      <c r="C13" s="50">
        <f t="shared" si="1"/>
        <v>39122</v>
      </c>
      <c r="D13" s="24">
        <v>36</v>
      </c>
      <c r="E13" s="22">
        <v>16</v>
      </c>
      <c r="F13" s="22">
        <v>46</v>
      </c>
      <c r="G13" s="22">
        <v>30</v>
      </c>
      <c r="H13" s="22">
        <v>14</v>
      </c>
      <c r="I13" s="24">
        <v>8</v>
      </c>
      <c r="J13" s="60">
        <v>2</v>
      </c>
      <c r="L13" s="82">
        <f t="shared" si="2"/>
        <v>6</v>
      </c>
      <c r="M13" s="83">
        <f>COUNTIF($D$8:$H$61,"6")</f>
        <v>3</v>
      </c>
      <c r="N13" s="76"/>
      <c r="O13" s="82">
        <f t="shared" si="3"/>
        <v>6</v>
      </c>
      <c r="P13" s="83">
        <f>COUNTIF($I$8:$J$61,"6")</f>
        <v>14</v>
      </c>
    </row>
    <row r="14" spans="2:16" ht="15" customHeight="1">
      <c r="B14" s="58">
        <f t="shared" si="0"/>
        <v>7</v>
      </c>
      <c r="C14" s="50">
        <f t="shared" si="1"/>
        <v>39129</v>
      </c>
      <c r="D14" s="59">
        <v>19</v>
      </c>
      <c r="E14" s="22">
        <v>39</v>
      </c>
      <c r="F14" s="22">
        <v>20</v>
      </c>
      <c r="G14" s="22">
        <v>50</v>
      </c>
      <c r="H14" s="22">
        <v>8</v>
      </c>
      <c r="I14" s="24">
        <v>6</v>
      </c>
      <c r="J14" s="60">
        <v>9</v>
      </c>
      <c r="L14" s="82">
        <f t="shared" si="2"/>
        <v>7</v>
      </c>
      <c r="M14" s="83">
        <f>COUNTIF($D$8:$H$61,"7")</f>
        <v>7</v>
      </c>
      <c r="N14" s="76"/>
      <c r="O14" s="82">
        <f t="shared" si="3"/>
        <v>7</v>
      </c>
      <c r="P14" s="83">
        <f>COUNTIF($I$8:$J$61,"7")</f>
        <v>11</v>
      </c>
    </row>
    <row r="15" spans="2:16" ht="15" customHeight="1">
      <c r="B15" s="61">
        <f t="shared" si="0"/>
        <v>8</v>
      </c>
      <c r="C15" s="51">
        <f t="shared" si="1"/>
        <v>39136</v>
      </c>
      <c r="D15" s="29">
        <v>20</v>
      </c>
      <c r="E15" s="30">
        <v>2</v>
      </c>
      <c r="F15" s="30">
        <v>22</v>
      </c>
      <c r="G15" s="30">
        <v>18</v>
      </c>
      <c r="H15" s="30">
        <v>15</v>
      </c>
      <c r="I15" s="29">
        <v>5</v>
      </c>
      <c r="J15" s="63">
        <v>2</v>
      </c>
      <c r="K15" s="43"/>
      <c r="L15" s="82">
        <f t="shared" si="2"/>
        <v>8</v>
      </c>
      <c r="M15" s="83">
        <f>COUNTIF($D$8:$H$61,"8")</f>
        <v>4</v>
      </c>
      <c r="N15" s="76"/>
      <c r="O15" s="82">
        <f t="shared" si="3"/>
        <v>8</v>
      </c>
      <c r="P15" s="83">
        <f>COUNTIF($I$8:$J$61,"8")</f>
        <v>14</v>
      </c>
    </row>
    <row r="16" spans="2:16" ht="15" customHeight="1" thickBot="1">
      <c r="B16" s="58">
        <f t="shared" si="0"/>
        <v>9</v>
      </c>
      <c r="C16" s="50">
        <f t="shared" si="1"/>
        <v>39143</v>
      </c>
      <c r="D16" s="24">
        <v>3</v>
      </c>
      <c r="E16" s="22">
        <v>16</v>
      </c>
      <c r="F16" s="22">
        <v>48</v>
      </c>
      <c r="G16" s="22">
        <v>34</v>
      </c>
      <c r="H16" s="22">
        <v>38</v>
      </c>
      <c r="I16" s="24">
        <v>8</v>
      </c>
      <c r="J16" s="60">
        <v>5</v>
      </c>
      <c r="L16" s="82">
        <f t="shared" si="2"/>
        <v>9</v>
      </c>
      <c r="M16" s="83">
        <f>COUNTIF($D$8:$H$61,"9")</f>
        <v>5</v>
      </c>
      <c r="N16" s="76"/>
      <c r="O16" s="84">
        <f t="shared" si="3"/>
        <v>9</v>
      </c>
      <c r="P16" s="85">
        <f>COUNTIF($I$8:$J$61,"9")</f>
        <v>11</v>
      </c>
    </row>
    <row r="17" spans="2:16" ht="15" customHeight="1">
      <c r="B17" s="58">
        <f t="shared" si="0"/>
        <v>10</v>
      </c>
      <c r="C17" s="50">
        <f t="shared" si="1"/>
        <v>39150</v>
      </c>
      <c r="D17" s="24">
        <v>43</v>
      </c>
      <c r="E17" s="22">
        <v>25</v>
      </c>
      <c r="F17" s="22">
        <v>3</v>
      </c>
      <c r="G17" s="22">
        <v>2</v>
      </c>
      <c r="H17" s="22">
        <v>48</v>
      </c>
      <c r="I17" s="24">
        <v>9</v>
      </c>
      <c r="J17" s="60">
        <v>6</v>
      </c>
      <c r="L17" s="82">
        <f t="shared" si="2"/>
        <v>10</v>
      </c>
      <c r="M17" s="83">
        <f>COUNTIF($D$8:$H$61,"10")</f>
        <v>3</v>
      </c>
      <c r="N17" s="76"/>
      <c r="O17" s="76"/>
      <c r="P17" s="76"/>
    </row>
    <row r="18" spans="2:16" ht="15" customHeight="1">
      <c r="B18" s="58">
        <f t="shared" si="0"/>
        <v>11</v>
      </c>
      <c r="C18" s="50">
        <f t="shared" si="1"/>
        <v>39157</v>
      </c>
      <c r="D18" s="24">
        <v>45</v>
      </c>
      <c r="E18" s="22">
        <v>4</v>
      </c>
      <c r="F18" s="22">
        <v>31</v>
      </c>
      <c r="G18" s="22">
        <v>49</v>
      </c>
      <c r="H18" s="22">
        <v>14</v>
      </c>
      <c r="I18" s="24">
        <v>9</v>
      </c>
      <c r="J18" s="60">
        <v>4</v>
      </c>
      <c r="L18" s="82">
        <f t="shared" si="2"/>
        <v>11</v>
      </c>
      <c r="M18" s="83">
        <f>COUNTIF($D$8:$H$61,"11")</f>
        <v>5</v>
      </c>
      <c r="N18" s="76"/>
      <c r="O18" s="76"/>
      <c r="P18" s="76"/>
    </row>
    <row r="19" spans="2:16" ht="15" customHeight="1">
      <c r="B19" s="64">
        <f t="shared" si="0"/>
        <v>12</v>
      </c>
      <c r="C19" s="51">
        <f t="shared" si="1"/>
        <v>39164</v>
      </c>
      <c r="D19" s="29">
        <v>43</v>
      </c>
      <c r="E19" s="30">
        <v>17</v>
      </c>
      <c r="F19" s="30">
        <v>5</v>
      </c>
      <c r="G19" s="30">
        <v>40</v>
      </c>
      <c r="H19" s="30">
        <v>13</v>
      </c>
      <c r="I19" s="29">
        <v>3</v>
      </c>
      <c r="J19" s="63">
        <v>1</v>
      </c>
      <c r="L19" s="82">
        <f t="shared" si="2"/>
        <v>12</v>
      </c>
      <c r="M19" s="83">
        <f>COUNTIF($D$8:$H$61,"12")</f>
        <v>3</v>
      </c>
      <c r="N19" s="76"/>
      <c r="O19" s="76"/>
      <c r="P19" s="76"/>
    </row>
    <row r="20" spans="2:16" ht="15" customHeight="1">
      <c r="B20" s="58">
        <f t="shared" si="0"/>
        <v>13</v>
      </c>
      <c r="C20" s="50">
        <f t="shared" si="1"/>
        <v>39171</v>
      </c>
      <c r="D20" s="24">
        <v>19</v>
      </c>
      <c r="E20" s="22">
        <v>9</v>
      </c>
      <c r="F20" s="22">
        <v>46</v>
      </c>
      <c r="G20" s="22">
        <v>17</v>
      </c>
      <c r="H20" s="22">
        <v>41</v>
      </c>
      <c r="I20" s="24">
        <v>1</v>
      </c>
      <c r="J20" s="60">
        <v>8</v>
      </c>
      <c r="K20" s="43"/>
      <c r="L20" s="82">
        <f t="shared" si="2"/>
        <v>13</v>
      </c>
      <c r="M20" s="83">
        <f>COUNTIF($D$8:$H$61,"13")</f>
        <v>4</v>
      </c>
      <c r="N20" s="76"/>
      <c r="O20" s="76"/>
      <c r="P20" s="76"/>
    </row>
    <row r="21" spans="2:16" ht="15" customHeight="1">
      <c r="B21" s="58">
        <f t="shared" si="0"/>
        <v>14</v>
      </c>
      <c r="C21" s="50">
        <f t="shared" si="1"/>
        <v>39178</v>
      </c>
      <c r="D21" s="24">
        <v>41</v>
      </c>
      <c r="E21" s="22">
        <v>48</v>
      </c>
      <c r="F21" s="22">
        <v>29</v>
      </c>
      <c r="G21" s="22">
        <v>23</v>
      </c>
      <c r="H21" s="22">
        <v>15</v>
      </c>
      <c r="I21" s="24">
        <v>6</v>
      </c>
      <c r="J21" s="60">
        <v>3</v>
      </c>
      <c r="L21" s="82">
        <f t="shared" si="2"/>
        <v>14</v>
      </c>
      <c r="M21" s="83">
        <f>COUNTIF($D$8:$H$61,"14")</f>
        <v>6</v>
      </c>
      <c r="N21" s="76"/>
      <c r="O21" s="76"/>
      <c r="P21" s="76"/>
    </row>
    <row r="22" spans="2:16" ht="15" customHeight="1">
      <c r="B22" s="58">
        <f t="shared" si="0"/>
        <v>15</v>
      </c>
      <c r="C22" s="50">
        <f t="shared" si="1"/>
        <v>39185</v>
      </c>
      <c r="D22" s="24">
        <v>20</v>
      </c>
      <c r="E22" s="22">
        <v>41</v>
      </c>
      <c r="F22" s="22">
        <v>38</v>
      </c>
      <c r="G22" s="22">
        <v>7</v>
      </c>
      <c r="H22" s="22">
        <v>25</v>
      </c>
      <c r="I22" s="24">
        <v>3</v>
      </c>
      <c r="J22" s="60">
        <v>7</v>
      </c>
      <c r="L22" s="82">
        <f t="shared" si="2"/>
        <v>15</v>
      </c>
      <c r="M22" s="83">
        <f>COUNTIF($D$8:$H$61,"15")</f>
        <v>5</v>
      </c>
      <c r="N22" s="76"/>
      <c r="O22" s="76"/>
      <c r="P22" s="76"/>
    </row>
    <row r="23" spans="2:16" ht="15" customHeight="1">
      <c r="B23" s="58">
        <f t="shared" si="0"/>
        <v>16</v>
      </c>
      <c r="C23" s="50">
        <f t="shared" si="1"/>
        <v>39192</v>
      </c>
      <c r="D23" s="24">
        <v>41</v>
      </c>
      <c r="E23" s="22">
        <v>26</v>
      </c>
      <c r="F23" s="22">
        <v>32</v>
      </c>
      <c r="G23" s="22">
        <v>45</v>
      </c>
      <c r="H23" s="22">
        <v>23</v>
      </c>
      <c r="I23" s="24">
        <v>3</v>
      </c>
      <c r="J23" s="60">
        <v>7</v>
      </c>
      <c r="L23" s="82">
        <f t="shared" si="2"/>
        <v>16</v>
      </c>
      <c r="M23" s="83">
        <f>COUNTIF($D$8:$H$61,"16")</f>
        <v>5</v>
      </c>
      <c r="N23" s="76"/>
      <c r="O23" s="76"/>
      <c r="P23" s="76"/>
    </row>
    <row r="24" spans="2:16" ht="15" customHeight="1">
      <c r="B24" s="64">
        <f t="shared" si="0"/>
        <v>17</v>
      </c>
      <c r="C24" s="51">
        <f t="shared" si="1"/>
        <v>39199</v>
      </c>
      <c r="D24" s="27">
        <v>44</v>
      </c>
      <c r="E24" s="28">
        <v>18</v>
      </c>
      <c r="F24" s="28">
        <v>7</v>
      </c>
      <c r="G24" s="28">
        <v>36</v>
      </c>
      <c r="H24" s="28">
        <v>27</v>
      </c>
      <c r="I24" s="27">
        <v>1</v>
      </c>
      <c r="J24" s="62">
        <v>2</v>
      </c>
      <c r="L24" s="82">
        <f t="shared" si="2"/>
        <v>17</v>
      </c>
      <c r="M24" s="83">
        <f>COUNTIF($D$8:$H$61,"17")</f>
        <v>7</v>
      </c>
      <c r="N24" s="76"/>
      <c r="O24" s="76"/>
      <c r="P24" s="76"/>
    </row>
    <row r="25" spans="2:16" ht="15" customHeight="1">
      <c r="B25" s="58">
        <f t="shared" si="0"/>
        <v>18</v>
      </c>
      <c r="C25" s="52">
        <f t="shared" si="1"/>
        <v>39206</v>
      </c>
      <c r="D25" s="24">
        <v>17</v>
      </c>
      <c r="E25" s="22">
        <v>41</v>
      </c>
      <c r="F25" s="22">
        <v>35</v>
      </c>
      <c r="G25" s="22">
        <v>6</v>
      </c>
      <c r="H25" s="22">
        <v>45</v>
      </c>
      <c r="I25" s="24">
        <v>1</v>
      </c>
      <c r="J25" s="60">
        <v>5</v>
      </c>
      <c r="L25" s="82">
        <f t="shared" si="2"/>
        <v>18</v>
      </c>
      <c r="M25" s="83">
        <f>COUNTIF($D$8:$H$61,"18")</f>
        <v>6</v>
      </c>
      <c r="N25" s="76"/>
      <c r="O25" s="76"/>
      <c r="P25" s="76"/>
    </row>
    <row r="26" spans="2:16" ht="15" customHeight="1">
      <c r="B26" s="58">
        <f t="shared" si="0"/>
        <v>19</v>
      </c>
      <c r="C26" s="52">
        <f t="shared" si="1"/>
        <v>39213</v>
      </c>
      <c r="D26" s="24">
        <v>12</v>
      </c>
      <c r="E26" s="22">
        <v>26</v>
      </c>
      <c r="F26" s="22">
        <v>49</v>
      </c>
      <c r="G26" s="22">
        <v>7</v>
      </c>
      <c r="H26" s="22">
        <v>29</v>
      </c>
      <c r="I26" s="24">
        <v>6</v>
      </c>
      <c r="J26" s="60">
        <v>2</v>
      </c>
      <c r="L26" s="82">
        <f t="shared" si="2"/>
        <v>19</v>
      </c>
      <c r="M26" s="83">
        <f>COUNTIF($D$8:$H$61,"19")</f>
        <v>7</v>
      </c>
      <c r="N26" s="76"/>
      <c r="O26" s="76"/>
      <c r="P26" s="76"/>
    </row>
    <row r="27" spans="2:16" ht="15" customHeight="1">
      <c r="B27" s="58">
        <f t="shared" si="0"/>
        <v>20</v>
      </c>
      <c r="C27" s="52">
        <f t="shared" si="1"/>
        <v>39220</v>
      </c>
      <c r="D27" s="24">
        <v>49</v>
      </c>
      <c r="E27" s="22">
        <v>37</v>
      </c>
      <c r="F27" s="22">
        <v>34</v>
      </c>
      <c r="G27" s="22">
        <v>26</v>
      </c>
      <c r="H27" s="22">
        <v>39</v>
      </c>
      <c r="I27" s="24">
        <v>2</v>
      </c>
      <c r="J27" s="60">
        <v>6</v>
      </c>
      <c r="K27" s="43"/>
      <c r="L27" s="82">
        <f t="shared" si="2"/>
        <v>20</v>
      </c>
      <c r="M27" s="83">
        <f>COUNTIF($D$8:$H$61,"20")</f>
        <v>7</v>
      </c>
      <c r="N27" s="76"/>
      <c r="O27" s="76"/>
      <c r="P27" s="76"/>
    </row>
    <row r="28" spans="2:16" ht="15" customHeight="1">
      <c r="B28" s="64">
        <f t="shared" si="0"/>
        <v>21</v>
      </c>
      <c r="C28" s="53">
        <f t="shared" si="1"/>
        <v>39227</v>
      </c>
      <c r="D28" s="27">
        <v>49</v>
      </c>
      <c r="E28" s="28">
        <v>26</v>
      </c>
      <c r="F28" s="28">
        <v>50</v>
      </c>
      <c r="G28" s="28">
        <v>29</v>
      </c>
      <c r="H28" s="28">
        <v>25</v>
      </c>
      <c r="I28" s="27">
        <v>8</v>
      </c>
      <c r="J28" s="62">
        <v>7</v>
      </c>
      <c r="K28" s="43"/>
      <c r="L28" s="82">
        <f t="shared" si="2"/>
        <v>21</v>
      </c>
      <c r="M28" s="83">
        <f>COUNTIF($D$8:$H$61,"21")</f>
        <v>5</v>
      </c>
      <c r="N28" s="76"/>
      <c r="O28" s="76"/>
      <c r="P28" s="76"/>
    </row>
    <row r="29" spans="2:16" ht="15" customHeight="1">
      <c r="B29" s="58">
        <f t="shared" si="0"/>
        <v>22</v>
      </c>
      <c r="C29" s="52">
        <f t="shared" si="1"/>
        <v>39234</v>
      </c>
      <c r="D29" s="24">
        <v>22</v>
      </c>
      <c r="E29" s="22">
        <v>41</v>
      </c>
      <c r="F29" s="22">
        <v>42</v>
      </c>
      <c r="G29" s="22">
        <v>37</v>
      </c>
      <c r="H29" s="22">
        <v>6</v>
      </c>
      <c r="I29" s="24">
        <v>6</v>
      </c>
      <c r="J29" s="60">
        <v>9</v>
      </c>
      <c r="L29" s="82">
        <f t="shared" si="2"/>
        <v>22</v>
      </c>
      <c r="M29" s="83">
        <f>COUNTIF($D$8:$H$61,"22")</f>
        <v>8</v>
      </c>
      <c r="N29" s="76"/>
      <c r="O29" s="76"/>
      <c r="P29" s="76"/>
    </row>
    <row r="30" spans="2:16" ht="15" customHeight="1">
      <c r="B30" s="58">
        <f t="shared" si="0"/>
        <v>23</v>
      </c>
      <c r="C30" s="52">
        <f t="shared" si="1"/>
        <v>39241</v>
      </c>
      <c r="D30" s="24">
        <v>15</v>
      </c>
      <c r="E30" s="22">
        <v>17</v>
      </c>
      <c r="F30" s="22">
        <v>25</v>
      </c>
      <c r="G30" s="22">
        <v>45</v>
      </c>
      <c r="H30" s="22">
        <v>1</v>
      </c>
      <c r="I30" s="24">
        <v>8</v>
      </c>
      <c r="J30" s="60">
        <v>2</v>
      </c>
      <c r="L30" s="82">
        <f t="shared" si="2"/>
        <v>23</v>
      </c>
      <c r="M30" s="83">
        <f>COUNTIF($D$8:$H$61,"23")</f>
        <v>7</v>
      </c>
      <c r="N30" s="76"/>
      <c r="O30" s="76"/>
      <c r="P30" s="76"/>
    </row>
    <row r="31" spans="2:16" ht="15" customHeight="1">
      <c r="B31" s="58">
        <f t="shared" si="0"/>
        <v>24</v>
      </c>
      <c r="C31" s="52">
        <f t="shared" si="1"/>
        <v>39248</v>
      </c>
      <c r="D31" s="24">
        <v>5</v>
      </c>
      <c r="E31" s="22">
        <v>14</v>
      </c>
      <c r="F31" s="22">
        <v>40</v>
      </c>
      <c r="G31" s="22">
        <v>7</v>
      </c>
      <c r="H31" s="22">
        <v>21</v>
      </c>
      <c r="I31" s="24">
        <v>3</v>
      </c>
      <c r="J31" s="60">
        <v>8</v>
      </c>
      <c r="L31" s="82">
        <f t="shared" si="2"/>
        <v>24</v>
      </c>
      <c r="M31" s="83">
        <f>COUNTIF($D$8:$H$61,"24")</f>
        <v>0</v>
      </c>
      <c r="N31" s="76"/>
      <c r="O31" s="76"/>
      <c r="P31" s="76"/>
    </row>
    <row r="32" spans="2:16" ht="15" customHeight="1">
      <c r="B32" s="64">
        <f t="shared" si="0"/>
        <v>25</v>
      </c>
      <c r="C32" s="53">
        <f t="shared" si="1"/>
        <v>39255</v>
      </c>
      <c r="D32" s="27">
        <v>22</v>
      </c>
      <c r="E32" s="28">
        <v>17</v>
      </c>
      <c r="F32" s="28">
        <v>16</v>
      </c>
      <c r="G32" s="28">
        <v>11</v>
      </c>
      <c r="H32" s="28">
        <v>34</v>
      </c>
      <c r="I32" s="27">
        <v>5</v>
      </c>
      <c r="J32" s="62">
        <v>6</v>
      </c>
      <c r="K32" s="43"/>
      <c r="L32" s="82">
        <f t="shared" si="2"/>
        <v>25</v>
      </c>
      <c r="M32" s="83">
        <f>COUNTIF($D$8:$H$61,"25")</f>
        <v>8</v>
      </c>
      <c r="N32" s="76"/>
      <c r="O32" s="76"/>
      <c r="P32" s="76"/>
    </row>
    <row r="33" spans="2:16" ht="15" customHeight="1">
      <c r="B33" s="58">
        <f t="shared" si="0"/>
        <v>26</v>
      </c>
      <c r="C33" s="52">
        <f t="shared" si="1"/>
        <v>39262</v>
      </c>
      <c r="D33" s="24">
        <v>28</v>
      </c>
      <c r="E33" s="22">
        <v>8</v>
      </c>
      <c r="F33" s="22">
        <v>33</v>
      </c>
      <c r="G33" s="22">
        <v>45</v>
      </c>
      <c r="H33" s="22">
        <v>12</v>
      </c>
      <c r="I33" s="24">
        <v>1</v>
      </c>
      <c r="J33" s="60">
        <v>3</v>
      </c>
      <c r="K33" s="43"/>
      <c r="L33" s="82">
        <f t="shared" si="2"/>
        <v>26</v>
      </c>
      <c r="M33" s="83">
        <f>COUNTIF($D$8:$H$61,"26")</f>
        <v>5</v>
      </c>
      <c r="N33" s="76"/>
      <c r="O33" s="76"/>
      <c r="P33" s="76"/>
    </row>
    <row r="34" spans="2:16" ht="15" customHeight="1">
      <c r="B34" s="58">
        <f t="shared" si="0"/>
        <v>27</v>
      </c>
      <c r="C34" s="52">
        <f t="shared" si="1"/>
        <v>39269</v>
      </c>
      <c r="D34" s="24">
        <v>39</v>
      </c>
      <c r="E34" s="22">
        <v>41</v>
      </c>
      <c r="F34" s="22">
        <v>4</v>
      </c>
      <c r="G34" s="22">
        <v>19</v>
      </c>
      <c r="H34" s="22">
        <v>5</v>
      </c>
      <c r="I34" s="24">
        <v>9</v>
      </c>
      <c r="J34" s="60">
        <v>8</v>
      </c>
      <c r="L34" s="82">
        <f t="shared" si="2"/>
        <v>27</v>
      </c>
      <c r="M34" s="83">
        <f>COUNTIF($D$8:$H$61,"27")</f>
        <v>4</v>
      </c>
      <c r="N34" s="76"/>
      <c r="O34" s="76"/>
      <c r="P34" s="76"/>
    </row>
    <row r="35" spans="2:16" ht="15" customHeight="1">
      <c r="B35" s="58">
        <f t="shared" si="0"/>
        <v>28</v>
      </c>
      <c r="C35" s="52">
        <f t="shared" si="1"/>
        <v>39276</v>
      </c>
      <c r="D35" s="24">
        <v>13</v>
      </c>
      <c r="E35" s="22">
        <v>9</v>
      </c>
      <c r="F35" s="22">
        <v>31</v>
      </c>
      <c r="G35" s="22">
        <v>15</v>
      </c>
      <c r="H35" s="22">
        <v>48</v>
      </c>
      <c r="I35" s="24">
        <v>6</v>
      </c>
      <c r="J35" s="60">
        <v>3</v>
      </c>
      <c r="L35" s="82">
        <f t="shared" si="2"/>
        <v>28</v>
      </c>
      <c r="M35" s="83">
        <f>COUNTIF($D$8:$H$61,"28")</f>
        <v>2</v>
      </c>
      <c r="N35" s="76"/>
      <c r="O35" s="76"/>
      <c r="P35" s="76"/>
    </row>
    <row r="36" spans="2:16" ht="15" customHeight="1">
      <c r="B36" s="58">
        <f t="shared" si="0"/>
        <v>29</v>
      </c>
      <c r="C36" s="52">
        <f t="shared" si="1"/>
        <v>39283</v>
      </c>
      <c r="D36" s="24">
        <v>50</v>
      </c>
      <c r="E36" s="22">
        <v>26</v>
      </c>
      <c r="F36" s="22">
        <v>10</v>
      </c>
      <c r="G36" s="22">
        <v>21</v>
      </c>
      <c r="H36" s="22">
        <v>25</v>
      </c>
      <c r="I36" s="24">
        <v>9</v>
      </c>
      <c r="J36" s="60">
        <v>4</v>
      </c>
      <c r="L36" s="82">
        <f t="shared" si="2"/>
        <v>29</v>
      </c>
      <c r="M36" s="83">
        <f>COUNTIF($D$8:$H$61,"29")</f>
        <v>7</v>
      </c>
      <c r="N36" s="76"/>
      <c r="O36" s="76"/>
      <c r="P36" s="76"/>
    </row>
    <row r="37" spans="2:16" ht="15" customHeight="1">
      <c r="B37" s="64">
        <f t="shared" si="0"/>
        <v>30</v>
      </c>
      <c r="C37" s="53">
        <f t="shared" si="1"/>
        <v>39290</v>
      </c>
      <c r="D37" s="27">
        <v>4</v>
      </c>
      <c r="E37" s="28">
        <v>29</v>
      </c>
      <c r="F37" s="28">
        <v>21</v>
      </c>
      <c r="G37" s="28">
        <v>1</v>
      </c>
      <c r="H37" s="28">
        <v>41</v>
      </c>
      <c r="I37" s="27">
        <v>8</v>
      </c>
      <c r="J37" s="62">
        <v>7</v>
      </c>
      <c r="L37" s="82">
        <f t="shared" si="2"/>
        <v>30</v>
      </c>
      <c r="M37" s="83">
        <f>COUNTIF($D$8:$H$61,"30")</f>
        <v>7</v>
      </c>
      <c r="N37" s="76"/>
      <c r="O37" s="76"/>
      <c r="P37" s="76"/>
    </row>
    <row r="38" spans="2:16" ht="15" customHeight="1">
      <c r="B38" s="58">
        <f t="shared" si="0"/>
        <v>31</v>
      </c>
      <c r="C38" s="52">
        <f t="shared" si="1"/>
        <v>39297</v>
      </c>
      <c r="D38" s="24">
        <v>41</v>
      </c>
      <c r="E38" s="22">
        <v>33</v>
      </c>
      <c r="F38" s="22">
        <v>37</v>
      </c>
      <c r="G38" s="22">
        <v>30</v>
      </c>
      <c r="H38" s="22">
        <v>10</v>
      </c>
      <c r="I38" s="24">
        <v>1</v>
      </c>
      <c r="J38" s="60">
        <v>8</v>
      </c>
      <c r="K38" s="43"/>
      <c r="L38" s="82">
        <f t="shared" si="2"/>
        <v>31</v>
      </c>
      <c r="M38" s="83">
        <f>COUNTIF($D$8:$H$61,"31")</f>
        <v>3</v>
      </c>
      <c r="N38" s="76"/>
      <c r="O38" s="76"/>
      <c r="P38" s="76"/>
    </row>
    <row r="39" spans="2:16" ht="15" customHeight="1">
      <c r="B39" s="58">
        <f t="shared" si="0"/>
        <v>32</v>
      </c>
      <c r="C39" s="52">
        <f t="shared" si="1"/>
        <v>39304</v>
      </c>
      <c r="D39" s="24">
        <v>40</v>
      </c>
      <c r="E39" s="22">
        <v>43</v>
      </c>
      <c r="F39" s="22">
        <v>49</v>
      </c>
      <c r="G39" s="22">
        <v>42</v>
      </c>
      <c r="H39" s="22">
        <v>23</v>
      </c>
      <c r="I39" s="24">
        <v>6</v>
      </c>
      <c r="J39" s="60">
        <v>2</v>
      </c>
      <c r="L39" s="82">
        <f t="shared" si="2"/>
        <v>32</v>
      </c>
      <c r="M39" s="83">
        <f>COUNTIF($D$8:$H$61,"32")</f>
        <v>4</v>
      </c>
      <c r="N39" s="76"/>
      <c r="O39" s="76"/>
      <c r="P39" s="76"/>
    </row>
    <row r="40" spans="2:16" ht="15" customHeight="1">
      <c r="B40" s="58">
        <f t="shared" si="0"/>
        <v>33</v>
      </c>
      <c r="C40" s="52">
        <f t="shared" si="1"/>
        <v>39311</v>
      </c>
      <c r="D40" s="24">
        <v>2</v>
      </c>
      <c r="E40" s="22">
        <v>13</v>
      </c>
      <c r="F40" s="22">
        <v>42</v>
      </c>
      <c r="G40" s="22">
        <v>3</v>
      </c>
      <c r="H40" s="22">
        <v>38</v>
      </c>
      <c r="I40" s="24">
        <v>7</v>
      </c>
      <c r="J40" s="60">
        <v>8</v>
      </c>
      <c r="L40" s="82">
        <f t="shared" si="2"/>
        <v>33</v>
      </c>
      <c r="M40" s="83">
        <f>COUNTIF($D$8:$H$61,"33")</f>
        <v>6</v>
      </c>
      <c r="N40" s="76"/>
      <c r="O40" s="76"/>
      <c r="P40" s="76"/>
    </row>
    <row r="41" spans="2:16" ht="15" customHeight="1">
      <c r="B41" s="64">
        <f t="shared" si="0"/>
        <v>34</v>
      </c>
      <c r="C41" s="53">
        <f t="shared" si="1"/>
        <v>39318</v>
      </c>
      <c r="D41" s="27">
        <v>16</v>
      </c>
      <c r="E41" s="28">
        <v>3</v>
      </c>
      <c r="F41" s="28">
        <v>42</v>
      </c>
      <c r="G41" s="28">
        <v>1</v>
      </c>
      <c r="H41" s="28">
        <v>48</v>
      </c>
      <c r="I41" s="27">
        <v>2</v>
      </c>
      <c r="J41" s="62">
        <v>3</v>
      </c>
      <c r="L41" s="82">
        <f t="shared" si="2"/>
        <v>34</v>
      </c>
      <c r="M41" s="83">
        <f>COUNTIF($D$8:$H$61,"34")</f>
        <v>6</v>
      </c>
      <c r="N41" s="76"/>
      <c r="O41" s="76"/>
      <c r="P41" s="76"/>
    </row>
    <row r="42" spans="2:16" ht="15" customHeight="1">
      <c r="B42" s="58">
        <f t="shared" si="0"/>
        <v>35</v>
      </c>
      <c r="C42" s="52">
        <f t="shared" si="1"/>
        <v>39325</v>
      </c>
      <c r="D42" s="24">
        <v>22</v>
      </c>
      <c r="E42" s="22">
        <v>37</v>
      </c>
      <c r="F42" s="22">
        <v>23</v>
      </c>
      <c r="G42" s="22">
        <v>18</v>
      </c>
      <c r="H42" s="22">
        <v>6</v>
      </c>
      <c r="I42" s="24">
        <v>6</v>
      </c>
      <c r="J42" s="60">
        <v>5</v>
      </c>
      <c r="L42" s="82">
        <f t="shared" si="2"/>
        <v>35</v>
      </c>
      <c r="M42" s="83">
        <f>COUNTIF($D$8:$H$61,"35")</f>
        <v>5</v>
      </c>
      <c r="N42" s="76"/>
      <c r="O42" s="76"/>
      <c r="P42" s="76"/>
    </row>
    <row r="43" spans="2:16" ht="15" customHeight="1">
      <c r="B43" s="58">
        <f t="shared" si="0"/>
        <v>36</v>
      </c>
      <c r="C43" s="52">
        <f t="shared" si="1"/>
        <v>39332</v>
      </c>
      <c r="D43" s="24">
        <v>42</v>
      </c>
      <c r="E43" s="22">
        <v>3</v>
      </c>
      <c r="F43" s="22">
        <v>34</v>
      </c>
      <c r="G43" s="22">
        <v>2</v>
      </c>
      <c r="H43" s="22">
        <v>33</v>
      </c>
      <c r="I43" s="24">
        <v>5</v>
      </c>
      <c r="J43" s="60">
        <v>3</v>
      </c>
      <c r="L43" s="82">
        <f t="shared" si="2"/>
        <v>36</v>
      </c>
      <c r="M43" s="83">
        <f>COUNTIF($D$8:$H$61,"36")</f>
        <v>7</v>
      </c>
      <c r="N43" s="76"/>
      <c r="O43" s="76"/>
      <c r="P43" s="76"/>
    </row>
    <row r="44" spans="2:16" ht="15" customHeight="1">
      <c r="B44" s="58">
        <f t="shared" si="0"/>
        <v>37</v>
      </c>
      <c r="C44" s="52">
        <f t="shared" si="1"/>
        <v>39339</v>
      </c>
      <c r="D44" s="24">
        <v>33</v>
      </c>
      <c r="E44" s="22">
        <v>29</v>
      </c>
      <c r="F44" s="22">
        <v>5</v>
      </c>
      <c r="G44" s="22">
        <v>9</v>
      </c>
      <c r="H44" s="22">
        <v>11</v>
      </c>
      <c r="I44" s="24">
        <v>7</v>
      </c>
      <c r="J44" s="60">
        <v>9</v>
      </c>
      <c r="L44" s="82">
        <f t="shared" si="2"/>
        <v>37</v>
      </c>
      <c r="M44" s="83">
        <f>COUNTIF($D$8:$H$61,"37")</f>
        <v>7</v>
      </c>
      <c r="N44" s="76"/>
      <c r="O44" s="76"/>
      <c r="P44" s="76"/>
    </row>
    <row r="45" spans="2:16" ht="15" customHeight="1">
      <c r="B45" s="58">
        <f t="shared" si="0"/>
        <v>38</v>
      </c>
      <c r="C45" s="52">
        <f t="shared" si="1"/>
        <v>39346</v>
      </c>
      <c r="D45" s="24">
        <v>35</v>
      </c>
      <c r="E45" s="22">
        <v>37</v>
      </c>
      <c r="F45" s="22">
        <v>17</v>
      </c>
      <c r="G45" s="22">
        <v>1</v>
      </c>
      <c r="H45" s="22">
        <v>32</v>
      </c>
      <c r="I45" s="24">
        <v>8</v>
      </c>
      <c r="J45" s="60">
        <v>1</v>
      </c>
      <c r="K45" s="43"/>
      <c r="L45" s="82">
        <f t="shared" si="2"/>
        <v>38</v>
      </c>
      <c r="M45" s="83">
        <f>COUNTIF($D$8:$H$61,"38")</f>
        <v>6</v>
      </c>
      <c r="N45" s="76"/>
      <c r="O45" s="76"/>
      <c r="P45" s="76"/>
    </row>
    <row r="46" spans="2:16" ht="15" customHeight="1">
      <c r="B46" s="64">
        <f t="shared" si="0"/>
        <v>39</v>
      </c>
      <c r="C46" s="53">
        <f t="shared" si="1"/>
        <v>39353</v>
      </c>
      <c r="D46" s="27">
        <v>22</v>
      </c>
      <c r="E46" s="28">
        <v>34</v>
      </c>
      <c r="F46" s="28">
        <v>44</v>
      </c>
      <c r="G46" s="28">
        <v>30</v>
      </c>
      <c r="H46" s="28">
        <v>35</v>
      </c>
      <c r="I46" s="27">
        <v>4</v>
      </c>
      <c r="J46" s="62">
        <v>5</v>
      </c>
      <c r="L46" s="82">
        <f t="shared" si="2"/>
        <v>39</v>
      </c>
      <c r="M46" s="83">
        <f>COUNTIF($D$8:$H$61,"39")</f>
        <v>3</v>
      </c>
      <c r="N46" s="76"/>
      <c r="O46" s="76"/>
      <c r="P46" s="76"/>
    </row>
    <row r="47" spans="2:16" ht="15" customHeight="1">
      <c r="B47" s="58">
        <f t="shared" si="0"/>
        <v>40</v>
      </c>
      <c r="C47" s="52">
        <f t="shared" si="1"/>
        <v>39360</v>
      </c>
      <c r="D47" s="24">
        <v>20</v>
      </c>
      <c r="E47" s="22">
        <v>27</v>
      </c>
      <c r="F47" s="22">
        <v>35</v>
      </c>
      <c r="G47" s="22">
        <v>44</v>
      </c>
      <c r="H47" s="22">
        <v>11</v>
      </c>
      <c r="I47" s="24">
        <v>5</v>
      </c>
      <c r="J47" s="60">
        <v>2</v>
      </c>
      <c r="L47" s="82">
        <f t="shared" si="2"/>
        <v>40</v>
      </c>
      <c r="M47" s="83">
        <f>COUNTIF($D$8:$H$61,"40")</f>
        <v>6</v>
      </c>
      <c r="N47" s="76"/>
      <c r="O47" s="76"/>
      <c r="P47" s="76"/>
    </row>
    <row r="48" spans="2:16" ht="15" customHeight="1">
      <c r="B48" s="58">
        <f t="shared" si="0"/>
        <v>41</v>
      </c>
      <c r="C48" s="52">
        <f t="shared" si="1"/>
        <v>39367</v>
      </c>
      <c r="D48" s="24">
        <v>36</v>
      </c>
      <c r="E48" s="22">
        <v>47</v>
      </c>
      <c r="F48" s="22">
        <v>21</v>
      </c>
      <c r="G48" s="22">
        <v>32</v>
      </c>
      <c r="H48" s="22">
        <v>46</v>
      </c>
      <c r="I48" s="24">
        <v>3</v>
      </c>
      <c r="J48" s="60">
        <v>4</v>
      </c>
      <c r="L48" s="82">
        <f t="shared" si="2"/>
        <v>41</v>
      </c>
      <c r="M48" s="83">
        <f>COUNTIF($D$8:$H$61,"41")</f>
        <v>9</v>
      </c>
      <c r="N48" s="76"/>
      <c r="O48" s="76"/>
      <c r="P48" s="76"/>
    </row>
    <row r="49" spans="2:16" ht="15" customHeight="1">
      <c r="B49" s="58">
        <f t="shared" si="0"/>
        <v>42</v>
      </c>
      <c r="C49" s="52">
        <f t="shared" si="1"/>
        <v>39374</v>
      </c>
      <c r="D49" s="24">
        <v>7</v>
      </c>
      <c r="E49" s="22">
        <v>18</v>
      </c>
      <c r="F49" s="22">
        <v>34</v>
      </c>
      <c r="G49" s="22">
        <v>35</v>
      </c>
      <c r="H49" s="22">
        <v>40</v>
      </c>
      <c r="I49" s="24">
        <v>7</v>
      </c>
      <c r="J49" s="60">
        <v>8</v>
      </c>
      <c r="L49" s="82">
        <f t="shared" si="2"/>
        <v>42</v>
      </c>
      <c r="M49" s="83">
        <f>COUNTIF($D$8:$H$61,"42")</f>
        <v>6</v>
      </c>
      <c r="N49" s="76"/>
      <c r="O49" s="76"/>
      <c r="P49" s="76"/>
    </row>
    <row r="50" spans="2:16" ht="15" customHeight="1">
      <c r="B50" s="64">
        <f t="shared" si="0"/>
        <v>43</v>
      </c>
      <c r="C50" s="53">
        <f t="shared" si="1"/>
        <v>39381</v>
      </c>
      <c r="D50" s="27">
        <v>20</v>
      </c>
      <c r="E50" s="28">
        <v>7</v>
      </c>
      <c r="F50" s="28">
        <v>38</v>
      </c>
      <c r="G50" s="28">
        <v>40</v>
      </c>
      <c r="H50" s="28">
        <v>43</v>
      </c>
      <c r="I50" s="27">
        <v>8</v>
      </c>
      <c r="J50" s="62">
        <v>1</v>
      </c>
      <c r="L50" s="82">
        <f t="shared" si="2"/>
        <v>43</v>
      </c>
      <c r="M50" s="83">
        <f>COUNTIF($D$8:$H$61,"43")</f>
        <v>5</v>
      </c>
      <c r="N50" s="76"/>
      <c r="O50" s="76"/>
      <c r="P50" s="76"/>
    </row>
    <row r="51" spans="2:16" ht="15" customHeight="1">
      <c r="B51" s="58">
        <f t="shared" si="0"/>
        <v>44</v>
      </c>
      <c r="C51" s="52">
        <f t="shared" si="1"/>
        <v>39388</v>
      </c>
      <c r="D51" s="24">
        <v>40</v>
      </c>
      <c r="E51" s="22">
        <v>16</v>
      </c>
      <c r="F51" s="22">
        <v>3</v>
      </c>
      <c r="G51" s="22">
        <v>19</v>
      </c>
      <c r="H51" s="22">
        <v>18</v>
      </c>
      <c r="I51" s="24">
        <v>2</v>
      </c>
      <c r="J51" s="60">
        <v>1</v>
      </c>
      <c r="L51" s="82">
        <f t="shared" si="2"/>
        <v>44</v>
      </c>
      <c r="M51" s="83">
        <f>COUNTIF($D$8:$H$61,"44")</f>
        <v>5</v>
      </c>
      <c r="N51" s="76"/>
      <c r="O51" s="76"/>
      <c r="P51" s="76"/>
    </row>
    <row r="52" spans="2:16" ht="15" customHeight="1">
      <c r="B52" s="58">
        <f t="shared" si="0"/>
        <v>45</v>
      </c>
      <c r="C52" s="52">
        <f t="shared" si="1"/>
        <v>39395</v>
      </c>
      <c r="D52" s="24">
        <v>14</v>
      </c>
      <c r="E52" s="22">
        <v>25</v>
      </c>
      <c r="F52" s="22">
        <v>36</v>
      </c>
      <c r="G52" s="22">
        <v>5</v>
      </c>
      <c r="H52" s="22">
        <v>22</v>
      </c>
      <c r="I52" s="24">
        <v>6</v>
      </c>
      <c r="J52" s="60">
        <v>5</v>
      </c>
      <c r="L52" s="82">
        <f t="shared" si="2"/>
        <v>45</v>
      </c>
      <c r="M52" s="83">
        <f>COUNTIF($D$8:$H$61,"45")</f>
        <v>7</v>
      </c>
      <c r="N52" s="76"/>
      <c r="O52" s="76"/>
      <c r="P52" s="76"/>
    </row>
    <row r="53" spans="2:16" ht="15" customHeight="1">
      <c r="B53" s="58">
        <f t="shared" si="0"/>
        <v>46</v>
      </c>
      <c r="C53" s="52">
        <f t="shared" si="1"/>
        <v>39402</v>
      </c>
      <c r="D53" s="24">
        <v>23</v>
      </c>
      <c r="E53" s="22">
        <v>18</v>
      </c>
      <c r="F53" s="22">
        <v>33</v>
      </c>
      <c r="G53" s="22">
        <v>37</v>
      </c>
      <c r="H53" s="22">
        <v>9</v>
      </c>
      <c r="I53" s="24">
        <v>1</v>
      </c>
      <c r="J53" s="60">
        <v>8</v>
      </c>
      <c r="L53" s="82">
        <f t="shared" si="2"/>
        <v>46</v>
      </c>
      <c r="M53" s="83">
        <f>COUNTIF($D$8:$H$61,"46")</f>
        <v>3</v>
      </c>
      <c r="N53" s="76"/>
      <c r="O53" s="76"/>
      <c r="P53" s="76"/>
    </row>
    <row r="54" spans="2:16" ht="15" customHeight="1">
      <c r="B54" s="64">
        <f t="shared" si="0"/>
        <v>47</v>
      </c>
      <c r="C54" s="53">
        <f t="shared" si="1"/>
        <v>39409</v>
      </c>
      <c r="D54" s="27">
        <v>22</v>
      </c>
      <c r="E54" s="28">
        <v>2</v>
      </c>
      <c r="F54" s="28">
        <v>48</v>
      </c>
      <c r="G54" s="28">
        <v>29</v>
      </c>
      <c r="H54" s="28">
        <v>10</v>
      </c>
      <c r="I54" s="27">
        <v>9</v>
      </c>
      <c r="J54" s="62">
        <v>3</v>
      </c>
      <c r="L54" s="82">
        <f t="shared" si="2"/>
        <v>47</v>
      </c>
      <c r="M54" s="83">
        <f>COUNTIF($D$8:$H$61,"47")</f>
        <v>1</v>
      </c>
      <c r="N54" s="76"/>
      <c r="O54" s="76"/>
      <c r="P54" s="76"/>
    </row>
    <row r="55" spans="2:16" ht="15" customHeight="1">
      <c r="B55" s="58">
        <f t="shared" si="0"/>
        <v>48</v>
      </c>
      <c r="C55" s="52">
        <f t="shared" si="1"/>
        <v>39416</v>
      </c>
      <c r="D55" s="24">
        <v>38</v>
      </c>
      <c r="E55" s="22">
        <v>20</v>
      </c>
      <c r="F55" s="22">
        <v>12</v>
      </c>
      <c r="G55" s="22">
        <v>19</v>
      </c>
      <c r="H55" s="22">
        <v>30</v>
      </c>
      <c r="I55" s="24">
        <v>9</v>
      </c>
      <c r="J55" s="60">
        <v>7</v>
      </c>
      <c r="K55" s="43"/>
      <c r="L55" s="82">
        <f t="shared" si="2"/>
        <v>48</v>
      </c>
      <c r="M55" s="83">
        <f>COUNTIF($D$8:$H$61,"48")</f>
        <v>7</v>
      </c>
      <c r="N55" s="76"/>
      <c r="O55" s="76"/>
      <c r="P55" s="76"/>
    </row>
    <row r="56" spans="2:16" ht="15" customHeight="1">
      <c r="B56" s="58">
        <f t="shared" si="0"/>
        <v>49</v>
      </c>
      <c r="C56" s="52">
        <f t="shared" si="1"/>
        <v>39423</v>
      </c>
      <c r="D56" s="24">
        <v>48</v>
      </c>
      <c r="E56" s="22">
        <v>43</v>
      </c>
      <c r="F56" s="22">
        <v>4</v>
      </c>
      <c r="G56" s="22">
        <v>2</v>
      </c>
      <c r="H56" s="22">
        <v>32</v>
      </c>
      <c r="I56" s="24">
        <v>1</v>
      </c>
      <c r="J56" s="60">
        <v>7</v>
      </c>
      <c r="L56" s="82">
        <f t="shared" si="2"/>
        <v>49</v>
      </c>
      <c r="M56" s="83">
        <f>COUNTIF($D$8:$H$61,"49")</f>
        <v>5</v>
      </c>
      <c r="N56" s="76"/>
      <c r="O56" s="76"/>
      <c r="P56" s="76"/>
    </row>
    <row r="57" spans="2:16" ht="15" customHeight="1" thickBot="1">
      <c r="B57" s="58">
        <f t="shared" si="0"/>
        <v>50</v>
      </c>
      <c r="C57" s="52">
        <f t="shared" si="1"/>
        <v>39430</v>
      </c>
      <c r="D57" s="24">
        <v>8</v>
      </c>
      <c r="E57" s="22">
        <v>30</v>
      </c>
      <c r="F57" s="22">
        <v>36</v>
      </c>
      <c r="G57" s="22">
        <v>25</v>
      </c>
      <c r="H57" s="22">
        <v>44</v>
      </c>
      <c r="I57" s="24">
        <v>4</v>
      </c>
      <c r="J57" s="60">
        <v>3</v>
      </c>
      <c r="L57" s="84">
        <f t="shared" si="2"/>
        <v>50</v>
      </c>
      <c r="M57" s="85">
        <f>COUNTIF($D$8:$H$61,"50")</f>
        <v>3</v>
      </c>
      <c r="N57" s="76"/>
      <c r="O57" s="76"/>
      <c r="P57" s="76"/>
    </row>
    <row r="58" spans="2:11" ht="15" customHeight="1">
      <c r="B58" s="58">
        <f t="shared" si="0"/>
        <v>51</v>
      </c>
      <c r="C58" s="52">
        <f t="shared" si="1"/>
        <v>39437</v>
      </c>
      <c r="D58" s="24">
        <v>37</v>
      </c>
      <c r="E58" s="22">
        <v>7</v>
      </c>
      <c r="F58" s="22">
        <v>44</v>
      </c>
      <c r="G58" s="22">
        <v>28</v>
      </c>
      <c r="H58" s="22">
        <v>9</v>
      </c>
      <c r="I58" s="24">
        <v>7</v>
      </c>
      <c r="J58" s="60">
        <v>6</v>
      </c>
      <c r="K58" s="43"/>
    </row>
    <row r="59" spans="2:10" ht="15" customHeight="1" thickBot="1">
      <c r="B59" s="65">
        <f t="shared" si="0"/>
        <v>52</v>
      </c>
      <c r="C59" s="66">
        <f t="shared" si="1"/>
        <v>39444</v>
      </c>
      <c r="D59" s="67">
        <v>45</v>
      </c>
      <c r="E59" s="68">
        <v>31</v>
      </c>
      <c r="F59" s="68">
        <v>20</v>
      </c>
      <c r="G59" s="68">
        <v>22</v>
      </c>
      <c r="H59" s="68">
        <v>21</v>
      </c>
      <c r="I59" s="67">
        <v>9</v>
      </c>
      <c r="J59" s="69">
        <v>7</v>
      </c>
    </row>
    <row r="60" spans="2:10" ht="15">
      <c r="B60" s="16"/>
      <c r="C60" s="17"/>
      <c r="D60" s="54"/>
      <c r="E60" s="54"/>
      <c r="F60" s="54"/>
      <c r="G60" s="54"/>
      <c r="H60" s="54"/>
      <c r="I60" s="16"/>
      <c r="J60" s="16"/>
    </row>
    <row r="61" spans="2:10" ht="12.75">
      <c r="B61" s="2"/>
      <c r="I61" s="2"/>
      <c r="J61" s="2"/>
    </row>
  </sheetData>
  <sheetProtection sheet="1" objects="1" scenarios="1"/>
  <mergeCells count="5">
    <mergeCell ref="D6:J6"/>
    <mergeCell ref="C6:C7"/>
    <mergeCell ref="L6:M6"/>
    <mergeCell ref="O6:P6"/>
    <mergeCell ref="B3:G3"/>
  </mergeCells>
  <printOptions/>
  <pageMargins left="0.7874015748031497" right="0.7874015748031497" top="0.7874015748031497" bottom="0.3937007874015748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1"/>
  <sheetViews>
    <sheetView zoomScalePageLayoutView="0" workbookViewId="0" topLeftCell="A37">
      <selection activeCell="M8" sqref="M8"/>
    </sheetView>
  </sheetViews>
  <sheetFormatPr defaultColWidth="12.421875" defaultRowHeight="12.75"/>
  <cols>
    <col min="1" max="1" width="12.421875" style="0" customWidth="1"/>
    <col min="2" max="2" width="11.00390625" style="0" bestFit="1" customWidth="1"/>
    <col min="3" max="3" width="13.00390625" style="0" bestFit="1" customWidth="1"/>
    <col min="4" max="10" width="9.7109375" style="0" customWidth="1"/>
    <col min="11" max="11" width="3.8515625" style="0" customWidth="1"/>
    <col min="12" max="12" width="12.421875" style="0" customWidth="1"/>
    <col min="13" max="13" width="14.57421875" style="0" customWidth="1"/>
    <col min="14" max="14" width="4.7109375" style="0" customWidth="1"/>
    <col min="15" max="15" width="10.7109375" style="0" customWidth="1"/>
    <col min="16" max="16" width="10.8515625" style="0" customWidth="1"/>
  </cols>
  <sheetData>
    <row r="1" spans="2:10" ht="15">
      <c r="B1" s="40"/>
      <c r="C1" s="41"/>
      <c r="D1" s="42"/>
      <c r="I1" s="2"/>
      <c r="J1" s="2"/>
    </row>
    <row r="2" spans="2:10" ht="12.75">
      <c r="B2" s="2"/>
      <c r="I2" s="2"/>
      <c r="J2" s="2"/>
    </row>
    <row r="3" spans="2:10" ht="23.25">
      <c r="B3" s="45" t="s">
        <v>6</v>
      </c>
      <c r="C3" s="4"/>
      <c r="D3" s="4"/>
      <c r="E3" s="4"/>
      <c r="F3" s="4"/>
      <c r="G3" s="4"/>
      <c r="H3" s="4"/>
      <c r="I3" s="4"/>
      <c r="J3" s="4"/>
    </row>
    <row r="4" spans="2:16" ht="25.5">
      <c r="B4" s="44" t="s">
        <v>12</v>
      </c>
      <c r="C4" s="4"/>
      <c r="D4" s="4"/>
      <c r="E4" s="4"/>
      <c r="F4" s="4"/>
      <c r="G4" s="4"/>
      <c r="H4" s="4"/>
      <c r="I4" s="4"/>
      <c r="J4" s="4"/>
      <c r="L4" s="74" t="s">
        <v>14</v>
      </c>
      <c r="M4" s="75"/>
      <c r="N4" s="75"/>
      <c r="O4" s="75"/>
      <c r="P4" s="75"/>
    </row>
    <row r="5" spans="2:16" ht="6.75" customHeight="1" thickBot="1">
      <c r="B5" s="4"/>
      <c r="C5" s="4"/>
      <c r="D5" s="6"/>
      <c r="E5" s="6"/>
      <c r="F5" s="6"/>
      <c r="G5" s="6"/>
      <c r="H5" s="6"/>
      <c r="I5" s="4"/>
      <c r="J5" s="4"/>
      <c r="L5" s="76"/>
      <c r="M5" s="76"/>
      <c r="N5" s="76"/>
      <c r="O5" s="76"/>
      <c r="P5" s="76"/>
    </row>
    <row r="6" spans="2:16" ht="22.5" customHeight="1" thickBot="1">
      <c r="B6" s="55" t="s">
        <v>1</v>
      </c>
      <c r="C6" s="337" t="s">
        <v>2</v>
      </c>
      <c r="D6" s="334" t="s">
        <v>3</v>
      </c>
      <c r="E6" s="335"/>
      <c r="F6" s="335"/>
      <c r="G6" s="335"/>
      <c r="H6" s="335"/>
      <c r="I6" s="335"/>
      <c r="J6" s="336"/>
      <c r="L6" s="339" t="s">
        <v>15</v>
      </c>
      <c r="M6" s="340"/>
      <c r="N6" s="76"/>
      <c r="O6" s="339" t="s">
        <v>5</v>
      </c>
      <c r="P6" s="340"/>
    </row>
    <row r="7" spans="2:16" ht="20.25" customHeight="1" thickBot="1">
      <c r="B7" s="56" t="s">
        <v>11</v>
      </c>
      <c r="C7" s="338"/>
      <c r="D7" s="46"/>
      <c r="E7" s="47"/>
      <c r="F7" s="47" t="s">
        <v>4</v>
      </c>
      <c r="G7" s="47"/>
      <c r="H7" s="47"/>
      <c r="I7" s="48" t="s">
        <v>5</v>
      </c>
      <c r="J7" s="57"/>
      <c r="L7" s="77" t="s">
        <v>16</v>
      </c>
      <c r="M7" s="77" t="s">
        <v>17</v>
      </c>
      <c r="N7" s="78"/>
      <c r="O7" s="77" t="s">
        <v>16</v>
      </c>
      <c r="P7" s="77" t="s">
        <v>17</v>
      </c>
    </row>
    <row r="8" spans="2:16" ht="15" customHeight="1">
      <c r="B8" s="58">
        <v>1</v>
      </c>
      <c r="C8" s="49">
        <v>39451</v>
      </c>
      <c r="D8" s="59">
        <v>41</v>
      </c>
      <c r="E8" s="22">
        <v>24</v>
      </c>
      <c r="F8" s="22">
        <v>10</v>
      </c>
      <c r="G8" s="22">
        <v>12</v>
      </c>
      <c r="H8" s="22">
        <v>25</v>
      </c>
      <c r="I8" s="24">
        <v>3</v>
      </c>
      <c r="J8" s="60">
        <v>5</v>
      </c>
      <c r="L8" s="79">
        <v>1</v>
      </c>
      <c r="M8" s="80">
        <f>COUNTIF($D$8:$H$61,"1")</f>
        <v>3</v>
      </c>
      <c r="N8" s="76"/>
      <c r="O8" s="81">
        <v>1</v>
      </c>
      <c r="P8" s="80">
        <f>COUNTIF($I$8:$J$61,"1")</f>
        <v>10</v>
      </c>
    </row>
    <row r="9" spans="2:16" ht="15" customHeight="1">
      <c r="B9" s="58">
        <f aca="true" t="shared" si="0" ref="B9:B40">+B8+1</f>
        <v>2</v>
      </c>
      <c r="C9" s="50">
        <f aca="true" t="shared" si="1" ref="C9:C40">C8+7</f>
        <v>39458</v>
      </c>
      <c r="D9" s="24">
        <v>24</v>
      </c>
      <c r="E9" s="22">
        <v>36</v>
      </c>
      <c r="F9" s="22">
        <v>50</v>
      </c>
      <c r="G9" s="22">
        <v>8</v>
      </c>
      <c r="H9" s="22">
        <v>49</v>
      </c>
      <c r="I9" s="24">
        <v>4</v>
      </c>
      <c r="J9" s="60">
        <v>8</v>
      </c>
      <c r="L9" s="82">
        <f>+L8+1</f>
        <v>2</v>
      </c>
      <c r="M9" s="83">
        <f>COUNTIF($D$8:$H$61,"2")</f>
        <v>7</v>
      </c>
      <c r="N9" s="76"/>
      <c r="O9" s="82">
        <f>+O8+1</f>
        <v>2</v>
      </c>
      <c r="P9" s="83">
        <f>COUNTIF($I$8:$J$61,"2")</f>
        <v>9</v>
      </c>
    </row>
    <row r="10" spans="2:16" ht="15" customHeight="1">
      <c r="B10" s="58">
        <f t="shared" si="0"/>
        <v>3</v>
      </c>
      <c r="C10" s="50">
        <f t="shared" si="1"/>
        <v>39465</v>
      </c>
      <c r="D10" s="24">
        <v>46</v>
      </c>
      <c r="E10" s="22">
        <v>40</v>
      </c>
      <c r="F10" s="22">
        <v>16</v>
      </c>
      <c r="G10" s="22">
        <v>14</v>
      </c>
      <c r="H10" s="22">
        <v>23</v>
      </c>
      <c r="I10" s="24">
        <v>8</v>
      </c>
      <c r="J10" s="60">
        <v>4</v>
      </c>
      <c r="L10" s="82">
        <f aca="true" t="shared" si="2" ref="L10:L57">+L9+1</f>
        <v>3</v>
      </c>
      <c r="M10" s="83">
        <f>COUNTIF($D$8:$H$61,"3")</f>
        <v>3</v>
      </c>
      <c r="N10" s="76"/>
      <c r="O10" s="82">
        <f aca="true" t="shared" si="3" ref="O10:O16">+O9+1</f>
        <v>3</v>
      </c>
      <c r="P10" s="83">
        <f>COUNTIF($I$8:$J$61,"3")</f>
        <v>11</v>
      </c>
    </row>
    <row r="11" spans="2:16" ht="15" customHeight="1">
      <c r="B11" s="61">
        <f t="shared" si="0"/>
        <v>4</v>
      </c>
      <c r="C11" s="51">
        <f t="shared" si="1"/>
        <v>39472</v>
      </c>
      <c r="D11" s="27">
        <v>2</v>
      </c>
      <c r="E11" s="28">
        <v>19</v>
      </c>
      <c r="F11" s="28">
        <v>9</v>
      </c>
      <c r="G11" s="28">
        <v>45</v>
      </c>
      <c r="H11" s="28">
        <v>6</v>
      </c>
      <c r="I11" s="27">
        <v>7</v>
      </c>
      <c r="J11" s="62">
        <v>8</v>
      </c>
      <c r="L11" s="82">
        <f t="shared" si="2"/>
        <v>4</v>
      </c>
      <c r="M11" s="83">
        <f>COUNTIF($D$8:$H$61,"4")</f>
        <v>6</v>
      </c>
      <c r="N11" s="76"/>
      <c r="O11" s="82">
        <f t="shared" si="3"/>
        <v>4</v>
      </c>
      <c r="P11" s="83">
        <f>COUNTIF($I$8:$J$61,"4")</f>
        <v>14</v>
      </c>
    </row>
    <row r="12" spans="2:16" ht="15" customHeight="1">
      <c r="B12" s="58">
        <f t="shared" si="0"/>
        <v>5</v>
      </c>
      <c r="C12" s="50">
        <f t="shared" si="1"/>
        <v>39479</v>
      </c>
      <c r="D12" s="24">
        <v>30</v>
      </c>
      <c r="E12" s="22">
        <v>49</v>
      </c>
      <c r="F12" s="22">
        <v>45</v>
      </c>
      <c r="G12" s="22">
        <v>47</v>
      </c>
      <c r="H12" s="22">
        <v>22</v>
      </c>
      <c r="I12" s="24">
        <v>4</v>
      </c>
      <c r="J12" s="60">
        <v>9</v>
      </c>
      <c r="L12" s="82">
        <f t="shared" si="2"/>
        <v>5</v>
      </c>
      <c r="M12" s="83">
        <f>COUNTIF($D$8:$H$61,"5")</f>
        <v>5</v>
      </c>
      <c r="N12" s="76"/>
      <c r="O12" s="82">
        <f t="shared" si="3"/>
        <v>5</v>
      </c>
      <c r="P12" s="83">
        <f>COUNTIF($I$8:$J$61,"5")</f>
        <v>14</v>
      </c>
    </row>
    <row r="13" spans="2:16" ht="15" customHeight="1">
      <c r="B13" s="58">
        <f t="shared" si="0"/>
        <v>6</v>
      </c>
      <c r="C13" s="50">
        <f t="shared" si="1"/>
        <v>39486</v>
      </c>
      <c r="D13" s="24">
        <v>17</v>
      </c>
      <c r="E13" s="22">
        <v>38</v>
      </c>
      <c r="F13" s="22">
        <v>28</v>
      </c>
      <c r="G13" s="22">
        <v>44</v>
      </c>
      <c r="H13" s="22">
        <v>30</v>
      </c>
      <c r="I13" s="24">
        <v>1</v>
      </c>
      <c r="J13" s="60">
        <v>4</v>
      </c>
      <c r="L13" s="82">
        <f t="shared" si="2"/>
        <v>6</v>
      </c>
      <c r="M13" s="83">
        <f>COUNTIF($D$8:$H$61,"6")</f>
        <v>4</v>
      </c>
      <c r="N13" s="76"/>
      <c r="O13" s="82">
        <f t="shared" si="3"/>
        <v>6</v>
      </c>
      <c r="P13" s="83">
        <f>COUNTIF($I$8:$J$61,"6")</f>
        <v>10</v>
      </c>
    </row>
    <row r="14" spans="2:16" ht="15" customHeight="1">
      <c r="B14" s="58">
        <f t="shared" si="0"/>
        <v>7</v>
      </c>
      <c r="C14" s="50">
        <f t="shared" si="1"/>
        <v>39493</v>
      </c>
      <c r="D14" s="59">
        <v>27</v>
      </c>
      <c r="E14" s="22">
        <v>45</v>
      </c>
      <c r="F14" s="22">
        <v>12</v>
      </c>
      <c r="G14" s="22">
        <v>29</v>
      </c>
      <c r="H14" s="22">
        <v>46</v>
      </c>
      <c r="I14" s="24">
        <v>7</v>
      </c>
      <c r="J14" s="60">
        <v>4</v>
      </c>
      <c r="L14" s="82">
        <f t="shared" si="2"/>
        <v>7</v>
      </c>
      <c r="M14" s="83">
        <f>COUNTIF($D$8:$H$61,"7")</f>
        <v>9</v>
      </c>
      <c r="N14" s="76"/>
      <c r="O14" s="82">
        <f t="shared" si="3"/>
        <v>7</v>
      </c>
      <c r="P14" s="83">
        <f>COUNTIF($I$8:$J$61,"7")</f>
        <v>14</v>
      </c>
    </row>
    <row r="15" spans="2:16" ht="15" customHeight="1">
      <c r="B15" s="61">
        <f t="shared" si="0"/>
        <v>8</v>
      </c>
      <c r="C15" s="51">
        <f t="shared" si="1"/>
        <v>39500</v>
      </c>
      <c r="D15" s="29">
        <v>46</v>
      </c>
      <c r="E15" s="30">
        <v>50</v>
      </c>
      <c r="F15" s="30">
        <v>4</v>
      </c>
      <c r="G15" s="30">
        <v>27</v>
      </c>
      <c r="H15" s="30">
        <v>32</v>
      </c>
      <c r="I15" s="29">
        <v>8</v>
      </c>
      <c r="J15" s="63">
        <v>9</v>
      </c>
      <c r="K15" s="43"/>
      <c r="L15" s="82">
        <f t="shared" si="2"/>
        <v>8</v>
      </c>
      <c r="M15" s="83">
        <f>COUNTIF($D$8:$H$61,"8")</f>
        <v>6</v>
      </c>
      <c r="N15" s="76"/>
      <c r="O15" s="82">
        <f t="shared" si="3"/>
        <v>8</v>
      </c>
      <c r="P15" s="83">
        <f>COUNTIF($I$8:$J$61,"8")</f>
        <v>13</v>
      </c>
    </row>
    <row r="16" spans="2:16" ht="15" customHeight="1" thickBot="1">
      <c r="B16" s="58">
        <f t="shared" si="0"/>
        <v>9</v>
      </c>
      <c r="C16" s="50">
        <f t="shared" si="1"/>
        <v>39507</v>
      </c>
      <c r="D16" s="24">
        <v>37</v>
      </c>
      <c r="E16" s="22">
        <v>47</v>
      </c>
      <c r="F16" s="22">
        <v>49</v>
      </c>
      <c r="G16" s="22">
        <v>40</v>
      </c>
      <c r="H16" s="22">
        <v>12</v>
      </c>
      <c r="I16" s="24">
        <v>9</v>
      </c>
      <c r="J16" s="60">
        <v>2</v>
      </c>
      <c r="L16" s="82">
        <f t="shared" si="2"/>
        <v>9</v>
      </c>
      <c r="M16" s="83">
        <f>COUNTIF($D$8:$H$61,"9")</f>
        <v>8</v>
      </c>
      <c r="N16" s="76"/>
      <c r="O16" s="84">
        <f t="shared" si="3"/>
        <v>9</v>
      </c>
      <c r="P16" s="85">
        <f>COUNTIF($I$8:$J$61,"9")</f>
        <v>9</v>
      </c>
    </row>
    <row r="17" spans="2:16" ht="15" customHeight="1">
      <c r="B17" s="58">
        <f t="shared" si="0"/>
        <v>10</v>
      </c>
      <c r="C17" s="50">
        <f t="shared" si="1"/>
        <v>39514</v>
      </c>
      <c r="D17" s="24">
        <v>14</v>
      </c>
      <c r="E17" s="22">
        <v>17</v>
      </c>
      <c r="F17" s="22">
        <v>7</v>
      </c>
      <c r="G17" s="22">
        <v>35</v>
      </c>
      <c r="H17" s="22">
        <v>2</v>
      </c>
      <c r="I17" s="24">
        <v>6</v>
      </c>
      <c r="J17" s="60">
        <v>1</v>
      </c>
      <c r="L17" s="82">
        <f t="shared" si="2"/>
        <v>10</v>
      </c>
      <c r="M17" s="83">
        <f>COUNTIF($D$8:$H$61,"10")</f>
        <v>5</v>
      </c>
      <c r="N17" s="76"/>
      <c r="O17" s="76"/>
      <c r="P17" s="76"/>
    </row>
    <row r="18" spans="2:16" ht="15" customHeight="1">
      <c r="B18" s="58">
        <f t="shared" si="0"/>
        <v>11</v>
      </c>
      <c r="C18" s="50">
        <f t="shared" si="1"/>
        <v>39521</v>
      </c>
      <c r="D18" s="59">
        <v>13</v>
      </c>
      <c r="E18" s="22">
        <v>48</v>
      </c>
      <c r="F18" s="22">
        <v>35</v>
      </c>
      <c r="G18" s="22">
        <v>21</v>
      </c>
      <c r="H18" s="22">
        <v>25</v>
      </c>
      <c r="I18" s="24">
        <v>4</v>
      </c>
      <c r="J18" s="60">
        <v>8</v>
      </c>
      <c r="L18" s="82">
        <f t="shared" si="2"/>
        <v>11</v>
      </c>
      <c r="M18" s="83">
        <f>COUNTIF($D$8:$H$61,"11")</f>
        <v>6</v>
      </c>
      <c r="N18" s="76"/>
      <c r="O18" s="76"/>
      <c r="P18" s="76"/>
    </row>
    <row r="19" spans="2:16" ht="15" customHeight="1">
      <c r="B19" s="61">
        <f t="shared" si="0"/>
        <v>12</v>
      </c>
      <c r="C19" s="51">
        <f t="shared" si="1"/>
        <v>39528</v>
      </c>
      <c r="D19" s="29">
        <v>10</v>
      </c>
      <c r="E19" s="30">
        <v>2</v>
      </c>
      <c r="F19" s="30">
        <v>22</v>
      </c>
      <c r="G19" s="30">
        <v>18</v>
      </c>
      <c r="H19" s="30">
        <v>36</v>
      </c>
      <c r="I19" s="29">
        <v>6</v>
      </c>
      <c r="J19" s="63">
        <v>4</v>
      </c>
      <c r="L19" s="82">
        <f t="shared" si="2"/>
        <v>12</v>
      </c>
      <c r="M19" s="83">
        <f>COUNTIF($D$8:$H$61,"12")</f>
        <v>6</v>
      </c>
      <c r="N19" s="76"/>
      <c r="O19" s="76"/>
      <c r="P19" s="76"/>
    </row>
    <row r="20" spans="2:16" ht="15" customHeight="1">
      <c r="B20" s="58">
        <f t="shared" si="0"/>
        <v>13</v>
      </c>
      <c r="C20" s="50">
        <f t="shared" si="1"/>
        <v>39535</v>
      </c>
      <c r="D20" s="24">
        <v>39</v>
      </c>
      <c r="E20" s="22">
        <v>9</v>
      </c>
      <c r="F20" s="22">
        <v>29</v>
      </c>
      <c r="G20" s="22">
        <v>5</v>
      </c>
      <c r="H20" s="22">
        <v>17</v>
      </c>
      <c r="I20" s="24">
        <v>3</v>
      </c>
      <c r="J20" s="60">
        <v>6</v>
      </c>
      <c r="K20" s="43"/>
      <c r="L20" s="82">
        <f t="shared" si="2"/>
        <v>13</v>
      </c>
      <c r="M20" s="83">
        <f>COUNTIF($D$8:$H$61,"13")</f>
        <v>5</v>
      </c>
      <c r="N20" s="76"/>
      <c r="O20" s="76"/>
      <c r="P20" s="76"/>
    </row>
    <row r="21" spans="2:16" ht="15" customHeight="1">
      <c r="B21" s="58">
        <f t="shared" si="0"/>
        <v>14</v>
      </c>
      <c r="C21" s="50">
        <f t="shared" si="1"/>
        <v>39542</v>
      </c>
      <c r="D21" s="24">
        <v>18</v>
      </c>
      <c r="E21" s="22">
        <v>37</v>
      </c>
      <c r="F21" s="22">
        <v>47</v>
      </c>
      <c r="G21" s="22">
        <v>13</v>
      </c>
      <c r="H21" s="22">
        <v>11</v>
      </c>
      <c r="I21" s="24">
        <v>6</v>
      </c>
      <c r="J21" s="60">
        <v>1</v>
      </c>
      <c r="L21" s="82">
        <f t="shared" si="2"/>
        <v>14</v>
      </c>
      <c r="M21" s="83">
        <f>COUNTIF($D$8:$H$61,"14")</f>
        <v>8</v>
      </c>
      <c r="N21" s="76"/>
      <c r="O21" s="76"/>
      <c r="P21" s="76"/>
    </row>
    <row r="22" spans="2:16" ht="15" customHeight="1">
      <c r="B22" s="58">
        <f t="shared" si="0"/>
        <v>15</v>
      </c>
      <c r="C22" s="50">
        <f t="shared" si="1"/>
        <v>39549</v>
      </c>
      <c r="D22" s="59">
        <v>50</v>
      </c>
      <c r="E22" s="22">
        <v>30</v>
      </c>
      <c r="F22" s="22">
        <v>25</v>
      </c>
      <c r="G22" s="22">
        <v>45</v>
      </c>
      <c r="H22" s="22">
        <v>6</v>
      </c>
      <c r="I22" s="24">
        <v>5</v>
      </c>
      <c r="J22" s="60">
        <v>7</v>
      </c>
      <c r="L22" s="82">
        <f t="shared" si="2"/>
        <v>15</v>
      </c>
      <c r="M22" s="83">
        <f>COUNTIF($D$8:$H$61,"15")</f>
        <v>5</v>
      </c>
      <c r="N22" s="76"/>
      <c r="O22" s="76"/>
      <c r="P22" s="76"/>
    </row>
    <row r="23" spans="2:16" ht="15" customHeight="1">
      <c r="B23" s="61">
        <f t="shared" si="0"/>
        <v>16</v>
      </c>
      <c r="C23" s="51">
        <f t="shared" si="1"/>
        <v>39556</v>
      </c>
      <c r="D23" s="29">
        <v>27</v>
      </c>
      <c r="E23" s="30">
        <v>6</v>
      </c>
      <c r="F23" s="30">
        <v>7</v>
      </c>
      <c r="G23" s="30">
        <v>50</v>
      </c>
      <c r="H23" s="30">
        <v>3</v>
      </c>
      <c r="I23" s="29">
        <v>5</v>
      </c>
      <c r="J23" s="63">
        <v>9</v>
      </c>
      <c r="L23" s="82">
        <f t="shared" si="2"/>
        <v>16</v>
      </c>
      <c r="M23" s="83">
        <f>COUNTIF($D$8:$H$61,"16")</f>
        <v>8</v>
      </c>
      <c r="N23" s="76"/>
      <c r="O23" s="76"/>
      <c r="P23" s="76"/>
    </row>
    <row r="24" spans="2:16" ht="15" customHeight="1">
      <c r="B24" s="58">
        <f t="shared" si="0"/>
        <v>17</v>
      </c>
      <c r="C24" s="50">
        <f t="shared" si="1"/>
        <v>39563</v>
      </c>
      <c r="D24" s="24">
        <v>4</v>
      </c>
      <c r="E24" s="22">
        <v>30</v>
      </c>
      <c r="F24" s="22">
        <v>26</v>
      </c>
      <c r="G24" s="22">
        <v>19</v>
      </c>
      <c r="H24" s="22">
        <v>27</v>
      </c>
      <c r="I24" s="24">
        <v>8</v>
      </c>
      <c r="J24" s="60">
        <v>3</v>
      </c>
      <c r="L24" s="82">
        <f t="shared" si="2"/>
        <v>17</v>
      </c>
      <c r="M24" s="83">
        <f>COUNTIF($D$8:$H$61,"17")</f>
        <v>7</v>
      </c>
      <c r="N24" s="76"/>
      <c r="O24" s="76"/>
      <c r="P24" s="76"/>
    </row>
    <row r="25" spans="2:16" ht="15" customHeight="1">
      <c r="B25" s="58">
        <f t="shared" si="0"/>
        <v>18</v>
      </c>
      <c r="C25" s="50">
        <f t="shared" si="1"/>
        <v>39570</v>
      </c>
      <c r="D25" s="24">
        <v>26</v>
      </c>
      <c r="E25" s="22">
        <v>48</v>
      </c>
      <c r="F25" s="22">
        <v>45</v>
      </c>
      <c r="G25" s="22">
        <v>37</v>
      </c>
      <c r="H25" s="22">
        <v>2</v>
      </c>
      <c r="I25" s="24">
        <v>8</v>
      </c>
      <c r="J25" s="60">
        <v>4</v>
      </c>
      <c r="L25" s="82">
        <f t="shared" si="2"/>
        <v>18</v>
      </c>
      <c r="M25" s="83">
        <f>COUNTIF($D$8:$H$61,"18")</f>
        <v>5</v>
      </c>
      <c r="N25" s="76"/>
      <c r="O25" s="76"/>
      <c r="P25" s="76"/>
    </row>
    <row r="26" spans="2:16" ht="15" customHeight="1">
      <c r="B26" s="58">
        <f t="shared" si="0"/>
        <v>19</v>
      </c>
      <c r="C26" s="50">
        <f t="shared" si="1"/>
        <v>39577</v>
      </c>
      <c r="D26" s="59">
        <v>8</v>
      </c>
      <c r="E26" s="22">
        <v>9</v>
      </c>
      <c r="F26" s="22">
        <v>42</v>
      </c>
      <c r="G26" s="22">
        <v>40</v>
      </c>
      <c r="H26" s="22">
        <v>45</v>
      </c>
      <c r="I26" s="24">
        <v>7</v>
      </c>
      <c r="J26" s="60">
        <v>6</v>
      </c>
      <c r="L26" s="82">
        <f t="shared" si="2"/>
        <v>19</v>
      </c>
      <c r="M26" s="83">
        <f>COUNTIF($D$8:$H$61,"19")</f>
        <v>10</v>
      </c>
      <c r="N26" s="76"/>
      <c r="O26" s="76"/>
      <c r="P26" s="76"/>
    </row>
    <row r="27" spans="2:16" ht="15" customHeight="1">
      <c r="B27" s="61">
        <f t="shared" si="0"/>
        <v>20</v>
      </c>
      <c r="C27" s="51">
        <f t="shared" si="1"/>
        <v>39584</v>
      </c>
      <c r="D27" s="29">
        <v>6</v>
      </c>
      <c r="E27" s="30">
        <v>38</v>
      </c>
      <c r="F27" s="30">
        <v>9</v>
      </c>
      <c r="G27" s="30">
        <v>25</v>
      </c>
      <c r="H27" s="30">
        <v>15</v>
      </c>
      <c r="I27" s="29">
        <v>4</v>
      </c>
      <c r="J27" s="63">
        <v>9</v>
      </c>
      <c r="K27" s="43"/>
      <c r="L27" s="82">
        <f t="shared" si="2"/>
        <v>20</v>
      </c>
      <c r="M27" s="83">
        <f>COUNTIF($D$8:$H$61,"20")</f>
        <v>4</v>
      </c>
      <c r="N27" s="76"/>
      <c r="O27" s="76"/>
      <c r="P27" s="76"/>
    </row>
    <row r="28" spans="2:16" ht="15" customHeight="1">
      <c r="B28" s="58">
        <f t="shared" si="0"/>
        <v>21</v>
      </c>
      <c r="C28" s="50">
        <f t="shared" si="1"/>
        <v>39591</v>
      </c>
      <c r="D28" s="24">
        <v>5</v>
      </c>
      <c r="E28" s="22">
        <v>38</v>
      </c>
      <c r="F28" s="22">
        <v>9</v>
      </c>
      <c r="G28" s="22">
        <v>19</v>
      </c>
      <c r="H28" s="22">
        <v>21</v>
      </c>
      <c r="I28" s="24">
        <v>1</v>
      </c>
      <c r="J28" s="60">
        <v>7</v>
      </c>
      <c r="K28" s="43"/>
      <c r="L28" s="82">
        <f t="shared" si="2"/>
        <v>21</v>
      </c>
      <c r="M28" s="83">
        <f>COUNTIF($D$8:$H$61,"21")</f>
        <v>6</v>
      </c>
      <c r="N28" s="76"/>
      <c r="O28" s="76"/>
      <c r="P28" s="76"/>
    </row>
    <row r="29" spans="2:16" ht="15" customHeight="1">
      <c r="B29" s="58">
        <f t="shared" si="0"/>
        <v>22</v>
      </c>
      <c r="C29" s="50">
        <f t="shared" si="1"/>
        <v>39598</v>
      </c>
      <c r="D29" s="24">
        <v>14</v>
      </c>
      <c r="E29" s="22">
        <v>20</v>
      </c>
      <c r="F29" s="22">
        <v>49</v>
      </c>
      <c r="G29" s="22">
        <v>7</v>
      </c>
      <c r="H29" s="22">
        <v>5</v>
      </c>
      <c r="I29" s="24">
        <v>8</v>
      </c>
      <c r="J29" s="60">
        <v>2</v>
      </c>
      <c r="L29" s="82">
        <f t="shared" si="2"/>
        <v>22</v>
      </c>
      <c r="M29" s="83">
        <f>COUNTIF($D$8:$H$61,"22")</f>
        <v>5</v>
      </c>
      <c r="N29" s="76"/>
      <c r="O29" s="76"/>
      <c r="P29" s="76"/>
    </row>
    <row r="30" spans="2:16" ht="15" customHeight="1">
      <c r="B30" s="58">
        <f t="shared" si="0"/>
        <v>23</v>
      </c>
      <c r="C30" s="50">
        <f t="shared" si="1"/>
        <v>39605</v>
      </c>
      <c r="D30" s="59">
        <v>21</v>
      </c>
      <c r="E30" s="22">
        <v>40</v>
      </c>
      <c r="F30" s="22">
        <v>19</v>
      </c>
      <c r="G30" s="22">
        <v>50</v>
      </c>
      <c r="H30" s="22">
        <v>7</v>
      </c>
      <c r="I30" s="24">
        <v>2</v>
      </c>
      <c r="J30" s="60">
        <v>9</v>
      </c>
      <c r="L30" s="82">
        <f t="shared" si="2"/>
        <v>23</v>
      </c>
      <c r="M30" s="83">
        <f>COUNTIF($D$8:$H$61,"23")</f>
        <v>3</v>
      </c>
      <c r="N30" s="76"/>
      <c r="O30" s="76"/>
      <c r="P30" s="76"/>
    </row>
    <row r="31" spans="2:16" ht="15" customHeight="1">
      <c r="B31" s="61">
        <f t="shared" si="0"/>
        <v>24</v>
      </c>
      <c r="C31" s="51">
        <f t="shared" si="1"/>
        <v>39612</v>
      </c>
      <c r="D31" s="29">
        <v>16</v>
      </c>
      <c r="E31" s="30">
        <v>37</v>
      </c>
      <c r="F31" s="30">
        <v>44</v>
      </c>
      <c r="G31" s="30">
        <v>50</v>
      </c>
      <c r="H31" s="30">
        <v>13</v>
      </c>
      <c r="I31" s="29">
        <v>9</v>
      </c>
      <c r="J31" s="63">
        <v>1</v>
      </c>
      <c r="L31" s="82">
        <f t="shared" si="2"/>
        <v>24</v>
      </c>
      <c r="M31" s="83">
        <f>COUNTIF($D$8:$H$61,"24")</f>
        <v>3</v>
      </c>
      <c r="N31" s="76"/>
      <c r="O31" s="76"/>
      <c r="P31" s="76"/>
    </row>
    <row r="32" spans="2:16" ht="15" customHeight="1">
      <c r="B32" s="58">
        <f t="shared" si="0"/>
        <v>25</v>
      </c>
      <c r="C32" s="50">
        <f t="shared" si="1"/>
        <v>39619</v>
      </c>
      <c r="D32" s="24">
        <v>11</v>
      </c>
      <c r="E32" s="22">
        <v>8</v>
      </c>
      <c r="F32" s="22">
        <v>36</v>
      </c>
      <c r="G32" s="22">
        <v>37</v>
      </c>
      <c r="H32" s="22">
        <v>45</v>
      </c>
      <c r="I32" s="24">
        <v>3</v>
      </c>
      <c r="J32" s="60">
        <v>5</v>
      </c>
      <c r="K32" s="43"/>
      <c r="L32" s="82">
        <f t="shared" si="2"/>
        <v>25</v>
      </c>
      <c r="M32" s="83">
        <f>COUNTIF($D$8:$H$61,"25")</f>
        <v>8</v>
      </c>
      <c r="N32" s="76"/>
      <c r="O32" s="76"/>
      <c r="P32" s="76"/>
    </row>
    <row r="33" spans="2:16" ht="15" customHeight="1">
      <c r="B33" s="58">
        <f t="shared" si="0"/>
        <v>26</v>
      </c>
      <c r="C33" s="50">
        <f t="shared" si="1"/>
        <v>39626</v>
      </c>
      <c r="D33" s="24">
        <v>20</v>
      </c>
      <c r="E33" s="22">
        <v>44</v>
      </c>
      <c r="F33" s="22">
        <v>5</v>
      </c>
      <c r="G33" s="22">
        <v>50</v>
      </c>
      <c r="H33" s="22">
        <v>26</v>
      </c>
      <c r="I33" s="24">
        <v>5</v>
      </c>
      <c r="J33" s="60">
        <v>7</v>
      </c>
      <c r="K33" s="70"/>
      <c r="L33" s="82">
        <f t="shared" si="2"/>
        <v>26</v>
      </c>
      <c r="M33" s="83">
        <f>COUNTIF($D$8:$H$61,"26")</f>
        <v>6</v>
      </c>
      <c r="N33" s="76"/>
      <c r="O33" s="76"/>
      <c r="P33" s="76"/>
    </row>
    <row r="34" spans="2:16" ht="15" customHeight="1">
      <c r="B34" s="58">
        <f t="shared" si="0"/>
        <v>27</v>
      </c>
      <c r="C34" s="50">
        <f t="shared" si="1"/>
        <v>39633</v>
      </c>
      <c r="D34" s="59">
        <v>19</v>
      </c>
      <c r="E34" s="22">
        <v>22</v>
      </c>
      <c r="F34" s="22">
        <v>48</v>
      </c>
      <c r="G34" s="22">
        <v>7</v>
      </c>
      <c r="H34" s="22">
        <v>27</v>
      </c>
      <c r="I34" s="24">
        <v>7</v>
      </c>
      <c r="J34" s="60">
        <v>5</v>
      </c>
      <c r="L34" s="82">
        <f t="shared" si="2"/>
        <v>27</v>
      </c>
      <c r="M34" s="83">
        <f>COUNTIF($D$8:$H$61,"27")</f>
        <v>6</v>
      </c>
      <c r="N34" s="76"/>
      <c r="O34" s="76"/>
      <c r="P34" s="76"/>
    </row>
    <row r="35" spans="2:16" ht="15" customHeight="1">
      <c r="B35" s="61">
        <f t="shared" si="0"/>
        <v>28</v>
      </c>
      <c r="C35" s="51">
        <f t="shared" si="1"/>
        <v>39640</v>
      </c>
      <c r="D35" s="29">
        <v>37</v>
      </c>
      <c r="E35" s="30">
        <v>19</v>
      </c>
      <c r="F35" s="30">
        <v>11</v>
      </c>
      <c r="G35" s="30">
        <v>13</v>
      </c>
      <c r="H35" s="30">
        <v>9</v>
      </c>
      <c r="I35" s="29">
        <v>3</v>
      </c>
      <c r="J35" s="63">
        <v>4</v>
      </c>
      <c r="L35" s="82">
        <f t="shared" si="2"/>
        <v>28</v>
      </c>
      <c r="M35" s="83">
        <f>COUNTIF($D$8:$H$61,"28")</f>
        <v>3</v>
      </c>
      <c r="N35" s="76"/>
      <c r="O35" s="76"/>
      <c r="P35" s="76"/>
    </row>
    <row r="36" spans="2:16" ht="15" customHeight="1">
      <c r="B36" s="58">
        <f t="shared" si="0"/>
        <v>29</v>
      </c>
      <c r="C36" s="50">
        <f t="shared" si="1"/>
        <v>39647</v>
      </c>
      <c r="D36" s="24">
        <v>16</v>
      </c>
      <c r="E36" s="22">
        <v>14</v>
      </c>
      <c r="F36" s="22">
        <v>44</v>
      </c>
      <c r="G36" s="22">
        <v>10</v>
      </c>
      <c r="H36" s="22">
        <v>29</v>
      </c>
      <c r="I36" s="24">
        <v>6</v>
      </c>
      <c r="J36" s="60">
        <v>5</v>
      </c>
      <c r="L36" s="82">
        <f t="shared" si="2"/>
        <v>29</v>
      </c>
      <c r="M36" s="83">
        <f>COUNTIF($D$8:$H$61,"29")</f>
        <v>7</v>
      </c>
      <c r="N36" s="76"/>
      <c r="O36" s="76"/>
      <c r="P36" s="76"/>
    </row>
    <row r="37" spans="2:16" ht="15" customHeight="1">
      <c r="B37" s="58">
        <f t="shared" si="0"/>
        <v>30</v>
      </c>
      <c r="C37" s="50">
        <f t="shared" si="1"/>
        <v>39654</v>
      </c>
      <c r="D37" s="24">
        <v>29</v>
      </c>
      <c r="E37" s="22">
        <v>7</v>
      </c>
      <c r="F37" s="22">
        <v>15</v>
      </c>
      <c r="G37" s="22">
        <v>24</v>
      </c>
      <c r="H37" s="22">
        <v>11</v>
      </c>
      <c r="I37" s="24">
        <v>7</v>
      </c>
      <c r="J37" s="60">
        <v>2</v>
      </c>
      <c r="L37" s="82">
        <f t="shared" si="2"/>
        <v>30</v>
      </c>
      <c r="M37" s="83">
        <f>COUNTIF($D$8:$H$61,"30")</f>
        <v>4</v>
      </c>
      <c r="N37" s="76"/>
      <c r="O37" s="76"/>
      <c r="P37" s="76"/>
    </row>
    <row r="38" spans="2:16" ht="15" customHeight="1">
      <c r="B38" s="58">
        <f t="shared" si="0"/>
        <v>31</v>
      </c>
      <c r="C38" s="50">
        <f t="shared" si="1"/>
        <v>39661</v>
      </c>
      <c r="D38" s="59">
        <v>25</v>
      </c>
      <c r="E38" s="22">
        <v>40</v>
      </c>
      <c r="F38" s="22">
        <v>22</v>
      </c>
      <c r="G38" s="22">
        <v>50</v>
      </c>
      <c r="H38" s="22">
        <v>1</v>
      </c>
      <c r="I38" s="24">
        <v>1</v>
      </c>
      <c r="J38" s="60">
        <v>8</v>
      </c>
      <c r="K38" s="43"/>
      <c r="L38" s="82">
        <f t="shared" si="2"/>
        <v>31</v>
      </c>
      <c r="M38" s="83">
        <f>COUNTIF($D$8:$H$61,"31")</f>
        <v>4</v>
      </c>
      <c r="N38" s="76"/>
      <c r="O38" s="76"/>
      <c r="P38" s="76"/>
    </row>
    <row r="39" spans="2:16" ht="15" customHeight="1">
      <c r="B39" s="61">
        <f t="shared" si="0"/>
        <v>32</v>
      </c>
      <c r="C39" s="51">
        <f t="shared" si="1"/>
        <v>39668</v>
      </c>
      <c r="D39" s="29">
        <v>15</v>
      </c>
      <c r="E39" s="30">
        <v>5</v>
      </c>
      <c r="F39" s="30">
        <v>16</v>
      </c>
      <c r="G39" s="30">
        <v>45</v>
      </c>
      <c r="H39" s="30">
        <v>4</v>
      </c>
      <c r="I39" s="29">
        <v>7</v>
      </c>
      <c r="J39" s="63">
        <v>4</v>
      </c>
      <c r="L39" s="82">
        <f t="shared" si="2"/>
        <v>32</v>
      </c>
      <c r="M39" s="83">
        <f>COUNTIF($D$8:$H$61,"32")</f>
        <v>1</v>
      </c>
      <c r="N39" s="76"/>
      <c r="O39" s="76"/>
      <c r="P39" s="76"/>
    </row>
    <row r="40" spans="2:16" ht="15" customHeight="1">
      <c r="B40" s="58">
        <f t="shared" si="0"/>
        <v>33</v>
      </c>
      <c r="C40" s="50">
        <f t="shared" si="1"/>
        <v>39675</v>
      </c>
      <c r="D40" s="24">
        <v>18</v>
      </c>
      <c r="E40" s="22">
        <v>11</v>
      </c>
      <c r="F40" s="22">
        <v>17</v>
      </c>
      <c r="G40" s="22">
        <v>26</v>
      </c>
      <c r="H40" s="22">
        <v>31</v>
      </c>
      <c r="I40" s="24">
        <v>6</v>
      </c>
      <c r="J40" s="60">
        <v>5</v>
      </c>
      <c r="L40" s="82">
        <f t="shared" si="2"/>
        <v>33</v>
      </c>
      <c r="M40" s="83">
        <f>COUNTIF($D$8:$H$61,"33")</f>
        <v>2</v>
      </c>
      <c r="N40" s="76"/>
      <c r="O40" s="76"/>
      <c r="P40" s="76"/>
    </row>
    <row r="41" spans="2:16" ht="15" customHeight="1">
      <c r="B41" s="58">
        <f aca="true" t="shared" si="4" ref="B41:B59">+B40+1</f>
        <v>34</v>
      </c>
      <c r="C41" s="50">
        <f aca="true" t="shared" si="5" ref="C41:C59">C40+7</f>
        <v>39682</v>
      </c>
      <c r="D41" s="24">
        <v>50</v>
      </c>
      <c r="E41" s="22">
        <v>27</v>
      </c>
      <c r="F41" s="22">
        <v>29</v>
      </c>
      <c r="G41" s="22">
        <v>39</v>
      </c>
      <c r="H41" s="22">
        <v>7</v>
      </c>
      <c r="I41" s="24">
        <v>7</v>
      </c>
      <c r="J41" s="60">
        <v>5</v>
      </c>
      <c r="L41" s="82">
        <f t="shared" si="2"/>
        <v>34</v>
      </c>
      <c r="M41" s="83">
        <f>COUNTIF($D$8:$H$61,"34")</f>
        <v>1</v>
      </c>
      <c r="N41" s="76"/>
      <c r="O41" s="76"/>
      <c r="P41" s="76"/>
    </row>
    <row r="42" spans="2:16" ht="15" customHeight="1">
      <c r="B42" s="58">
        <f t="shared" si="4"/>
        <v>35</v>
      </c>
      <c r="C42" s="50">
        <f t="shared" si="5"/>
        <v>39689</v>
      </c>
      <c r="D42" s="59">
        <v>2</v>
      </c>
      <c r="E42" s="22">
        <v>20</v>
      </c>
      <c r="F42" s="22">
        <v>37</v>
      </c>
      <c r="G42" s="22">
        <v>25</v>
      </c>
      <c r="H42" s="22">
        <v>39</v>
      </c>
      <c r="I42" s="24">
        <v>8</v>
      </c>
      <c r="J42" s="60">
        <v>5</v>
      </c>
      <c r="L42" s="82">
        <f t="shared" si="2"/>
        <v>35</v>
      </c>
      <c r="M42" s="83">
        <f>COUNTIF($D$8:$H$61,"35")</f>
        <v>3</v>
      </c>
      <c r="N42" s="76"/>
      <c r="O42" s="76"/>
      <c r="P42" s="76"/>
    </row>
    <row r="43" spans="2:16" ht="15" customHeight="1">
      <c r="B43" s="61">
        <f t="shared" si="4"/>
        <v>36</v>
      </c>
      <c r="C43" s="51">
        <f t="shared" si="5"/>
        <v>39696</v>
      </c>
      <c r="D43" s="29">
        <v>17</v>
      </c>
      <c r="E43" s="30">
        <v>12</v>
      </c>
      <c r="F43" s="30">
        <v>39</v>
      </c>
      <c r="G43" s="30">
        <v>16</v>
      </c>
      <c r="H43" s="30">
        <v>7</v>
      </c>
      <c r="I43" s="29">
        <v>3</v>
      </c>
      <c r="J43" s="63">
        <v>8</v>
      </c>
      <c r="L43" s="82">
        <f t="shared" si="2"/>
        <v>36</v>
      </c>
      <c r="M43" s="83">
        <f>COUNTIF($D$8:$H$61,"36")</f>
        <v>3</v>
      </c>
      <c r="N43" s="76"/>
      <c r="O43" s="76"/>
      <c r="P43" s="76"/>
    </row>
    <row r="44" spans="2:16" ht="15" customHeight="1">
      <c r="B44" s="58">
        <f t="shared" si="4"/>
        <v>37</v>
      </c>
      <c r="C44" s="50">
        <f t="shared" si="5"/>
        <v>39703</v>
      </c>
      <c r="D44" s="24">
        <v>23</v>
      </c>
      <c r="E44" s="22">
        <v>33</v>
      </c>
      <c r="F44" s="22">
        <v>37</v>
      </c>
      <c r="G44" s="22">
        <v>19</v>
      </c>
      <c r="H44" s="22">
        <v>50</v>
      </c>
      <c r="I44" s="24">
        <v>7</v>
      </c>
      <c r="J44" s="60">
        <v>3</v>
      </c>
      <c r="L44" s="82">
        <f t="shared" si="2"/>
        <v>37</v>
      </c>
      <c r="M44" s="83">
        <f>COUNTIF($D$8:$H$61,"37")</f>
        <v>9</v>
      </c>
      <c r="N44" s="76"/>
      <c r="O44" s="76"/>
      <c r="P44" s="76"/>
    </row>
    <row r="45" spans="2:16" ht="15" customHeight="1">
      <c r="B45" s="58">
        <f t="shared" si="4"/>
        <v>38</v>
      </c>
      <c r="C45" s="50">
        <f t="shared" si="5"/>
        <v>39710</v>
      </c>
      <c r="D45" s="24">
        <v>14</v>
      </c>
      <c r="E45" s="22">
        <v>16</v>
      </c>
      <c r="F45" s="22">
        <v>19</v>
      </c>
      <c r="G45" s="22">
        <v>31</v>
      </c>
      <c r="H45" s="22">
        <v>20</v>
      </c>
      <c r="I45" s="24">
        <v>9</v>
      </c>
      <c r="J45" s="60">
        <v>6</v>
      </c>
      <c r="K45" s="43"/>
      <c r="L45" s="82">
        <f t="shared" si="2"/>
        <v>38</v>
      </c>
      <c r="M45" s="83">
        <f>COUNTIF($D$8:$H$61,"38")</f>
        <v>4</v>
      </c>
      <c r="N45" s="76"/>
      <c r="O45" s="76"/>
      <c r="P45" s="76"/>
    </row>
    <row r="46" spans="2:16" ht="15" customHeight="1">
      <c r="B46" s="58">
        <f t="shared" si="4"/>
        <v>39</v>
      </c>
      <c r="C46" s="50">
        <f t="shared" si="5"/>
        <v>39717</v>
      </c>
      <c r="D46" s="59">
        <v>31</v>
      </c>
      <c r="E46" s="22">
        <v>29</v>
      </c>
      <c r="F46" s="22">
        <v>33</v>
      </c>
      <c r="G46" s="22">
        <v>14</v>
      </c>
      <c r="H46" s="22">
        <v>37</v>
      </c>
      <c r="I46" s="24">
        <v>2</v>
      </c>
      <c r="J46" s="60">
        <v>1</v>
      </c>
      <c r="L46" s="82">
        <f t="shared" si="2"/>
        <v>39</v>
      </c>
      <c r="M46" s="83">
        <f>COUNTIF($D$8:$H$61,"39")</f>
        <v>4</v>
      </c>
      <c r="N46" s="76"/>
      <c r="O46" s="76"/>
      <c r="P46" s="76"/>
    </row>
    <row r="47" spans="2:16" ht="15" customHeight="1">
      <c r="B47" s="61">
        <f t="shared" si="4"/>
        <v>40</v>
      </c>
      <c r="C47" s="51">
        <f t="shared" si="5"/>
        <v>39724</v>
      </c>
      <c r="D47" s="29">
        <v>4</v>
      </c>
      <c r="E47" s="30">
        <v>38</v>
      </c>
      <c r="F47" s="30">
        <v>13</v>
      </c>
      <c r="G47" s="30">
        <v>19</v>
      </c>
      <c r="H47" s="30">
        <v>23</v>
      </c>
      <c r="I47" s="29">
        <v>2</v>
      </c>
      <c r="J47" s="63">
        <v>3</v>
      </c>
      <c r="L47" s="82">
        <f t="shared" si="2"/>
        <v>40</v>
      </c>
      <c r="M47" s="83">
        <f>COUNTIF($D$8:$H$61,"40")</f>
        <v>6</v>
      </c>
      <c r="N47" s="76"/>
      <c r="O47" s="76"/>
      <c r="P47" s="76"/>
    </row>
    <row r="48" spans="2:16" ht="15" customHeight="1">
      <c r="B48" s="58">
        <f t="shared" si="4"/>
        <v>41</v>
      </c>
      <c r="C48" s="50">
        <f t="shared" si="5"/>
        <v>39731</v>
      </c>
      <c r="D48" s="24">
        <v>15</v>
      </c>
      <c r="E48" s="22">
        <v>31</v>
      </c>
      <c r="F48" s="22">
        <v>22</v>
      </c>
      <c r="G48" s="22">
        <v>4</v>
      </c>
      <c r="H48" s="22">
        <v>41</v>
      </c>
      <c r="I48" s="24">
        <v>6</v>
      </c>
      <c r="J48" s="60">
        <v>1</v>
      </c>
      <c r="L48" s="82">
        <f t="shared" si="2"/>
        <v>41</v>
      </c>
      <c r="M48" s="83">
        <f>COUNTIF($D$8:$H$61,"41")</f>
        <v>4</v>
      </c>
      <c r="N48" s="76"/>
      <c r="O48" s="76"/>
      <c r="P48" s="76"/>
    </row>
    <row r="49" spans="2:16" ht="15" customHeight="1">
      <c r="B49" s="58">
        <f t="shared" si="4"/>
        <v>42</v>
      </c>
      <c r="C49" s="50">
        <f t="shared" si="5"/>
        <v>39738</v>
      </c>
      <c r="D49" s="24">
        <v>50</v>
      </c>
      <c r="E49" s="22">
        <v>12</v>
      </c>
      <c r="F49" s="22">
        <v>10</v>
      </c>
      <c r="G49" s="22">
        <v>3</v>
      </c>
      <c r="H49" s="22">
        <v>42</v>
      </c>
      <c r="I49" s="24">
        <v>1</v>
      </c>
      <c r="J49" s="60">
        <v>5</v>
      </c>
      <c r="L49" s="82">
        <f t="shared" si="2"/>
        <v>42</v>
      </c>
      <c r="M49" s="83">
        <f>COUNTIF($D$8:$H$61,"42")</f>
        <v>3</v>
      </c>
      <c r="N49" s="76"/>
      <c r="O49" s="76"/>
      <c r="P49" s="76"/>
    </row>
    <row r="50" spans="2:16" ht="15" customHeight="1">
      <c r="B50" s="58">
        <f t="shared" si="4"/>
        <v>43</v>
      </c>
      <c r="C50" s="50">
        <f t="shared" si="5"/>
        <v>39745</v>
      </c>
      <c r="D50" s="59">
        <v>45</v>
      </c>
      <c r="E50" s="22">
        <v>7</v>
      </c>
      <c r="F50" s="22">
        <v>15</v>
      </c>
      <c r="G50" s="22">
        <v>16</v>
      </c>
      <c r="H50" s="22">
        <v>17</v>
      </c>
      <c r="I50" s="24">
        <v>6</v>
      </c>
      <c r="J50" s="60">
        <v>9</v>
      </c>
      <c r="L50" s="82">
        <f t="shared" si="2"/>
        <v>43</v>
      </c>
      <c r="M50" s="83">
        <f>COUNTIF($D$8:$H$61,"43")</f>
        <v>0</v>
      </c>
      <c r="N50" s="76"/>
      <c r="O50" s="76"/>
      <c r="P50" s="76"/>
    </row>
    <row r="51" spans="2:16" ht="15" customHeight="1">
      <c r="B51" s="61">
        <f t="shared" si="4"/>
        <v>44</v>
      </c>
      <c r="C51" s="51">
        <f t="shared" si="5"/>
        <v>39752</v>
      </c>
      <c r="D51" s="29">
        <v>34</v>
      </c>
      <c r="E51" s="30">
        <v>25</v>
      </c>
      <c r="F51" s="30">
        <v>3</v>
      </c>
      <c r="G51" s="30">
        <v>41</v>
      </c>
      <c r="H51" s="30">
        <v>18</v>
      </c>
      <c r="I51" s="29">
        <v>5</v>
      </c>
      <c r="J51" s="63">
        <v>2</v>
      </c>
      <c r="L51" s="82">
        <f t="shared" si="2"/>
        <v>44</v>
      </c>
      <c r="M51" s="83">
        <f>COUNTIF($D$8:$H$61,"44")</f>
        <v>5</v>
      </c>
      <c r="N51" s="76"/>
      <c r="O51" s="76"/>
      <c r="P51" s="76"/>
    </row>
    <row r="52" spans="2:16" ht="15" customHeight="1">
      <c r="B52" s="58">
        <f t="shared" si="4"/>
        <v>45</v>
      </c>
      <c r="C52" s="50">
        <f t="shared" si="5"/>
        <v>39759</v>
      </c>
      <c r="D52" s="24">
        <v>9</v>
      </c>
      <c r="E52" s="22">
        <v>1</v>
      </c>
      <c r="F52" s="22">
        <v>17</v>
      </c>
      <c r="G52" s="22">
        <v>12</v>
      </c>
      <c r="H52" s="22">
        <v>18</v>
      </c>
      <c r="I52" s="24">
        <v>3</v>
      </c>
      <c r="J52" s="60">
        <v>4</v>
      </c>
      <c r="L52" s="82">
        <f t="shared" si="2"/>
        <v>45</v>
      </c>
      <c r="M52" s="83">
        <f>COUNTIF($D$8:$H$61,"45")</f>
        <v>10</v>
      </c>
      <c r="N52" s="76"/>
      <c r="O52" s="76"/>
      <c r="P52" s="76"/>
    </row>
    <row r="53" spans="2:16" ht="15" customHeight="1">
      <c r="B53" s="58">
        <f t="shared" si="4"/>
        <v>46</v>
      </c>
      <c r="C53" s="50">
        <f t="shared" si="5"/>
        <v>39766</v>
      </c>
      <c r="D53" s="24">
        <v>14</v>
      </c>
      <c r="E53" s="22">
        <v>26</v>
      </c>
      <c r="F53" s="22">
        <v>10</v>
      </c>
      <c r="G53" s="22">
        <v>8</v>
      </c>
      <c r="H53" s="22">
        <v>21</v>
      </c>
      <c r="I53" s="24">
        <v>4</v>
      </c>
      <c r="J53" s="60">
        <v>3</v>
      </c>
      <c r="L53" s="82">
        <f t="shared" si="2"/>
        <v>46</v>
      </c>
      <c r="M53" s="83">
        <f>COUNTIF($D$8:$H$61,"46")</f>
        <v>4</v>
      </c>
      <c r="N53" s="76"/>
      <c r="O53" s="76"/>
      <c r="P53" s="76"/>
    </row>
    <row r="54" spans="2:16" ht="15" customHeight="1">
      <c r="B54" s="58">
        <f t="shared" si="4"/>
        <v>47</v>
      </c>
      <c r="C54" s="50">
        <f t="shared" si="5"/>
        <v>39773</v>
      </c>
      <c r="D54" s="59">
        <v>50</v>
      </c>
      <c r="E54" s="22">
        <v>49</v>
      </c>
      <c r="F54" s="22">
        <v>21</v>
      </c>
      <c r="G54" s="22">
        <v>9</v>
      </c>
      <c r="H54" s="22">
        <v>14</v>
      </c>
      <c r="I54" s="24">
        <v>8</v>
      </c>
      <c r="J54" s="60">
        <v>3</v>
      </c>
      <c r="L54" s="82">
        <f t="shared" si="2"/>
        <v>47</v>
      </c>
      <c r="M54" s="83">
        <f>COUNTIF($D$8:$H$61,"47")</f>
        <v>3</v>
      </c>
      <c r="N54" s="76"/>
      <c r="O54" s="76"/>
      <c r="P54" s="76"/>
    </row>
    <row r="55" spans="2:16" ht="15" customHeight="1">
      <c r="B55" s="61">
        <f t="shared" si="4"/>
        <v>48</v>
      </c>
      <c r="C55" s="51">
        <f t="shared" si="5"/>
        <v>39780</v>
      </c>
      <c r="D55" s="29">
        <v>8</v>
      </c>
      <c r="E55" s="30">
        <v>25</v>
      </c>
      <c r="F55" s="30">
        <v>11</v>
      </c>
      <c r="G55" s="30">
        <v>41</v>
      </c>
      <c r="H55" s="30">
        <v>16</v>
      </c>
      <c r="I55" s="29">
        <v>4</v>
      </c>
      <c r="J55" s="63">
        <v>2</v>
      </c>
      <c r="L55" s="82">
        <f t="shared" si="2"/>
        <v>48</v>
      </c>
      <c r="M55" s="83">
        <f>COUNTIF($D$8:$H$61,"48")</f>
        <v>3</v>
      </c>
      <c r="N55" s="76"/>
      <c r="O55" s="76"/>
      <c r="P55" s="76"/>
    </row>
    <row r="56" spans="2:16" ht="15" customHeight="1">
      <c r="B56" s="58">
        <f t="shared" si="4"/>
        <v>49</v>
      </c>
      <c r="C56" s="50">
        <f t="shared" si="5"/>
        <v>39787</v>
      </c>
      <c r="D56" s="24">
        <v>35</v>
      </c>
      <c r="E56" s="22">
        <v>8</v>
      </c>
      <c r="F56" s="22">
        <v>21</v>
      </c>
      <c r="G56" s="22">
        <v>45</v>
      </c>
      <c r="H56" s="22">
        <v>4</v>
      </c>
      <c r="I56" s="24">
        <v>5</v>
      </c>
      <c r="J56" s="60">
        <v>8</v>
      </c>
      <c r="L56" s="82">
        <f t="shared" si="2"/>
        <v>49</v>
      </c>
      <c r="M56" s="83">
        <f>COUNTIF($D$8:$H$61,"49")</f>
        <v>6</v>
      </c>
      <c r="N56" s="76"/>
      <c r="O56" s="76"/>
      <c r="P56" s="76"/>
    </row>
    <row r="57" spans="2:16" ht="15" customHeight="1" thickBot="1">
      <c r="B57" s="58">
        <f t="shared" si="4"/>
        <v>50</v>
      </c>
      <c r="C57" s="50">
        <f t="shared" si="5"/>
        <v>39794</v>
      </c>
      <c r="D57" s="24">
        <v>2</v>
      </c>
      <c r="E57" s="22">
        <v>19</v>
      </c>
      <c r="F57" s="22">
        <v>42</v>
      </c>
      <c r="G57" s="22">
        <v>28</v>
      </c>
      <c r="H57" s="22">
        <v>49</v>
      </c>
      <c r="I57" s="24">
        <v>7</v>
      </c>
      <c r="J57" s="60">
        <v>2</v>
      </c>
      <c r="L57" s="84">
        <f t="shared" si="2"/>
        <v>50</v>
      </c>
      <c r="M57" s="85">
        <f>COUNTIF($D$8:$H$61,"50")</f>
        <v>14</v>
      </c>
      <c r="N57" s="76"/>
      <c r="O57" s="76"/>
      <c r="P57" s="76"/>
    </row>
    <row r="58" spans="2:10" ht="15" customHeight="1">
      <c r="B58" s="58">
        <f t="shared" si="4"/>
        <v>51</v>
      </c>
      <c r="C58" s="50">
        <f t="shared" si="5"/>
        <v>39801</v>
      </c>
      <c r="D58" s="59">
        <v>29</v>
      </c>
      <c r="E58" s="22">
        <v>50</v>
      </c>
      <c r="F58" s="22">
        <v>46</v>
      </c>
      <c r="G58" s="22">
        <v>28</v>
      </c>
      <c r="H58" s="22">
        <v>40</v>
      </c>
      <c r="I58" s="24">
        <v>5</v>
      </c>
      <c r="J58" s="60">
        <v>7</v>
      </c>
    </row>
    <row r="59" spans="2:10" ht="15" customHeight="1" thickBot="1">
      <c r="B59" s="65">
        <f t="shared" si="4"/>
        <v>52</v>
      </c>
      <c r="C59" s="71">
        <f t="shared" si="5"/>
        <v>39808</v>
      </c>
      <c r="D59" s="67">
        <v>44</v>
      </c>
      <c r="E59" s="68">
        <v>26</v>
      </c>
      <c r="F59" s="68">
        <v>2</v>
      </c>
      <c r="G59" s="68">
        <v>1</v>
      </c>
      <c r="H59" s="68">
        <v>50</v>
      </c>
      <c r="I59" s="67">
        <v>1</v>
      </c>
      <c r="J59" s="69">
        <v>7</v>
      </c>
    </row>
    <row r="60" spans="2:10" ht="15">
      <c r="B60" s="16"/>
      <c r="C60" s="17"/>
      <c r="D60" s="54"/>
      <c r="E60" s="54"/>
      <c r="F60" s="54"/>
      <c r="G60" s="54"/>
      <c r="H60" s="54"/>
      <c r="I60" s="16"/>
      <c r="J60" s="16"/>
    </row>
    <row r="61" spans="2:10" ht="12.75">
      <c r="B61" s="2"/>
      <c r="I61" s="2"/>
      <c r="J61" s="2"/>
    </row>
  </sheetData>
  <sheetProtection sheet="1" objects="1" scenarios="1"/>
  <mergeCells count="4">
    <mergeCell ref="D6:J6"/>
    <mergeCell ref="C6:C7"/>
    <mergeCell ref="L6:M6"/>
    <mergeCell ref="O6:P6"/>
  </mergeCell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62"/>
  <sheetViews>
    <sheetView zoomScalePageLayoutView="0" workbookViewId="0" topLeftCell="A31">
      <selection activeCell="J63" sqref="J63"/>
    </sheetView>
  </sheetViews>
  <sheetFormatPr defaultColWidth="12.421875" defaultRowHeight="12.75"/>
  <cols>
    <col min="1" max="1" width="7.140625" style="0" customWidth="1"/>
    <col min="2" max="3" width="8.7109375" style="0" customWidth="1"/>
    <col min="4" max="4" width="13.00390625" style="0" bestFit="1" customWidth="1"/>
    <col min="5" max="11" width="9.7109375" style="0" customWidth="1"/>
    <col min="12" max="12" width="5.140625" style="0" customWidth="1"/>
    <col min="13" max="13" width="12.421875" style="0" customWidth="1"/>
    <col min="14" max="14" width="13.57421875" style="0" customWidth="1"/>
    <col min="15" max="15" width="5.8515625" style="0" customWidth="1"/>
    <col min="16" max="16" width="10.00390625" style="0" customWidth="1"/>
    <col min="17" max="17" width="9.28125" style="0" customWidth="1"/>
  </cols>
  <sheetData>
    <row r="1" spans="3:11" ht="15">
      <c r="C1" s="40"/>
      <c r="D1" s="41"/>
      <c r="E1" s="42"/>
      <c r="J1" s="2"/>
      <c r="K1" s="2"/>
    </row>
    <row r="2" spans="3:11" ht="12.75">
      <c r="C2" s="2"/>
      <c r="J2" s="2"/>
      <c r="K2" s="2"/>
    </row>
    <row r="3" spans="3:11" ht="23.25">
      <c r="C3" s="45" t="s">
        <v>6</v>
      </c>
      <c r="D3" s="4"/>
      <c r="E3" s="4"/>
      <c r="F3" s="4"/>
      <c r="G3" s="4"/>
      <c r="H3" s="4"/>
      <c r="I3" s="4"/>
      <c r="J3" s="4"/>
      <c r="K3" s="4"/>
    </row>
    <row r="4" spans="3:17" ht="25.5">
      <c r="C4" s="44" t="s">
        <v>13</v>
      </c>
      <c r="D4" s="4"/>
      <c r="E4" s="4"/>
      <c r="F4" s="4"/>
      <c r="G4" s="4"/>
      <c r="H4" s="4"/>
      <c r="I4" s="4"/>
      <c r="J4" s="4"/>
      <c r="K4" s="4"/>
      <c r="M4" s="74" t="s">
        <v>14</v>
      </c>
      <c r="N4" s="75"/>
      <c r="O4" s="75"/>
      <c r="P4" s="75"/>
      <c r="Q4" s="75"/>
    </row>
    <row r="5" spans="3:17" ht="6.75" customHeight="1" thickBot="1">
      <c r="C5" s="4"/>
      <c r="D5" s="4"/>
      <c r="E5" s="72"/>
      <c r="F5" s="72"/>
      <c r="G5" s="72"/>
      <c r="H5" s="72"/>
      <c r="I5" s="72"/>
      <c r="J5" s="4"/>
      <c r="K5" s="4"/>
      <c r="M5" s="76"/>
      <c r="N5" s="76"/>
      <c r="O5" s="76"/>
      <c r="P5" s="76"/>
      <c r="Q5" s="76"/>
    </row>
    <row r="6" spans="2:17" ht="22.5" customHeight="1" thickBot="1">
      <c r="B6" s="111" t="s">
        <v>19</v>
      </c>
      <c r="C6" s="109" t="s">
        <v>1</v>
      </c>
      <c r="D6" s="337" t="s">
        <v>2</v>
      </c>
      <c r="E6" s="334" t="s">
        <v>3</v>
      </c>
      <c r="F6" s="335"/>
      <c r="G6" s="335"/>
      <c r="H6" s="335"/>
      <c r="I6" s="335"/>
      <c r="J6" s="335"/>
      <c r="K6" s="336"/>
      <c r="M6" s="339" t="s">
        <v>15</v>
      </c>
      <c r="N6" s="340"/>
      <c r="O6" s="76"/>
      <c r="P6" s="339" t="s">
        <v>5</v>
      </c>
      <c r="Q6" s="340"/>
    </row>
    <row r="7" spans="2:17" ht="20.25" customHeight="1" thickBot="1">
      <c r="B7" s="112" t="s">
        <v>11</v>
      </c>
      <c r="C7" s="110" t="s">
        <v>11</v>
      </c>
      <c r="D7" s="342"/>
      <c r="E7" s="46"/>
      <c r="F7" s="47"/>
      <c r="G7" s="47" t="s">
        <v>4</v>
      </c>
      <c r="H7" s="47"/>
      <c r="I7" s="47"/>
      <c r="J7" s="48" t="s">
        <v>5</v>
      </c>
      <c r="K7" s="57"/>
      <c r="M7" s="77" t="s">
        <v>16</v>
      </c>
      <c r="N7" s="77" t="s">
        <v>17</v>
      </c>
      <c r="O7" s="78"/>
      <c r="P7" s="77" t="s">
        <v>16</v>
      </c>
      <c r="Q7" s="77" t="s">
        <v>17</v>
      </c>
    </row>
    <row r="8" spans="2:17" ht="15" customHeight="1">
      <c r="B8" s="86">
        <v>1</v>
      </c>
      <c r="C8" s="87">
        <v>1</v>
      </c>
      <c r="D8" s="88">
        <v>39815</v>
      </c>
      <c r="E8" s="59">
        <v>48</v>
      </c>
      <c r="F8" s="22">
        <v>30</v>
      </c>
      <c r="G8" s="22">
        <v>29</v>
      </c>
      <c r="H8" s="22">
        <v>37</v>
      </c>
      <c r="I8" s="22">
        <v>36</v>
      </c>
      <c r="J8" s="24">
        <v>1</v>
      </c>
      <c r="K8" s="60">
        <v>6</v>
      </c>
      <c r="M8" s="79">
        <v>1</v>
      </c>
      <c r="N8" s="80">
        <f>COUNTIF($E$8:$I$61,"1")</f>
        <v>0</v>
      </c>
      <c r="O8" s="76"/>
      <c r="P8" s="81">
        <v>1</v>
      </c>
      <c r="Q8" s="80">
        <f>COUNTIF($J$8:$K$61,"1")</f>
        <v>11</v>
      </c>
    </row>
    <row r="9" spans="2:17" ht="15" customHeight="1">
      <c r="B9" s="89">
        <f>+B8+1</f>
        <v>2</v>
      </c>
      <c r="C9" s="87">
        <f aca="true" t="shared" si="0" ref="C9:C40">+C8+1</f>
        <v>2</v>
      </c>
      <c r="D9" s="90">
        <f aca="true" t="shared" si="1" ref="D9:D40">D8+7</f>
        <v>39822</v>
      </c>
      <c r="E9" s="24">
        <v>22</v>
      </c>
      <c r="F9" s="22">
        <v>7</v>
      </c>
      <c r="G9" s="22">
        <v>15</v>
      </c>
      <c r="H9" s="22">
        <v>28</v>
      </c>
      <c r="I9" s="22">
        <v>48</v>
      </c>
      <c r="J9" s="24">
        <v>4</v>
      </c>
      <c r="K9" s="60">
        <v>1</v>
      </c>
      <c r="M9" s="82">
        <f>+M8+1</f>
        <v>2</v>
      </c>
      <c r="N9" s="83">
        <f>COUNTIF($E$8:$I$61,"2")</f>
        <v>3</v>
      </c>
      <c r="O9" s="76"/>
      <c r="P9" s="82">
        <f>+P8+1</f>
        <v>2</v>
      </c>
      <c r="Q9" s="83">
        <f>COUNTIF($J$8:$K$61,"2")</f>
        <v>12</v>
      </c>
    </row>
    <row r="10" spans="2:17" ht="15" customHeight="1">
      <c r="B10" s="89">
        <f aca="true" t="shared" si="2" ref="B10:B60">+B9+1</f>
        <v>3</v>
      </c>
      <c r="C10" s="87">
        <f t="shared" si="0"/>
        <v>3</v>
      </c>
      <c r="D10" s="90">
        <f t="shared" si="1"/>
        <v>39829</v>
      </c>
      <c r="E10" s="24">
        <v>50</v>
      </c>
      <c r="F10" s="22">
        <v>22</v>
      </c>
      <c r="G10" s="22">
        <v>17</v>
      </c>
      <c r="H10" s="22">
        <v>3</v>
      </c>
      <c r="I10" s="22">
        <v>49</v>
      </c>
      <c r="J10" s="24">
        <v>3</v>
      </c>
      <c r="K10" s="60">
        <v>6</v>
      </c>
      <c r="M10" s="82">
        <f aca="true" t="shared" si="3" ref="M10:M57">+M9+1</f>
        <v>3</v>
      </c>
      <c r="N10" s="83">
        <f>COUNTIF($E$8:$I$61,"3")</f>
        <v>1</v>
      </c>
      <c r="O10" s="76"/>
      <c r="P10" s="82">
        <f aca="true" t="shared" si="4" ref="P10:P16">+P9+1</f>
        <v>3</v>
      </c>
      <c r="Q10" s="83">
        <f>COUNTIF($J$8:$K$61,"3")</f>
        <v>15</v>
      </c>
    </row>
    <row r="11" spans="2:17" ht="15" customHeight="1">
      <c r="B11" s="91">
        <f t="shared" si="2"/>
        <v>4</v>
      </c>
      <c r="C11" s="92">
        <f t="shared" si="0"/>
        <v>4</v>
      </c>
      <c r="D11" s="93">
        <f t="shared" si="1"/>
        <v>39836</v>
      </c>
      <c r="E11" s="27">
        <v>36</v>
      </c>
      <c r="F11" s="28">
        <v>49</v>
      </c>
      <c r="G11" s="28">
        <v>33</v>
      </c>
      <c r="H11" s="28">
        <v>40</v>
      </c>
      <c r="I11" s="28">
        <v>32</v>
      </c>
      <c r="J11" s="27">
        <v>2</v>
      </c>
      <c r="K11" s="62">
        <v>8</v>
      </c>
      <c r="M11" s="82">
        <f t="shared" si="3"/>
        <v>4</v>
      </c>
      <c r="N11" s="83">
        <f>COUNTIF($E$8:$I$61,"4")</f>
        <v>8</v>
      </c>
      <c r="O11" s="76"/>
      <c r="P11" s="82">
        <f t="shared" si="4"/>
        <v>4</v>
      </c>
      <c r="Q11" s="83">
        <f>COUNTIF($J$8:$K$61,"4")</f>
        <v>10</v>
      </c>
    </row>
    <row r="12" spans="2:17" ht="15" customHeight="1">
      <c r="B12" s="94">
        <f t="shared" si="2"/>
        <v>5</v>
      </c>
      <c r="C12" s="87">
        <f t="shared" si="0"/>
        <v>5</v>
      </c>
      <c r="D12" s="90">
        <f t="shared" si="1"/>
        <v>39843</v>
      </c>
      <c r="E12" s="24">
        <v>4</v>
      </c>
      <c r="F12" s="22">
        <v>34</v>
      </c>
      <c r="G12" s="22">
        <v>35</v>
      </c>
      <c r="H12" s="22">
        <v>46</v>
      </c>
      <c r="I12" s="22">
        <v>29</v>
      </c>
      <c r="J12" s="24">
        <v>5</v>
      </c>
      <c r="K12" s="60">
        <v>8</v>
      </c>
      <c r="L12" s="70"/>
      <c r="M12" s="82">
        <f t="shared" si="3"/>
        <v>5</v>
      </c>
      <c r="N12" s="83">
        <f>COUNTIF($E$8:$I$61,"5")</f>
        <v>8</v>
      </c>
      <c r="O12" s="76"/>
      <c r="P12" s="82">
        <f t="shared" si="4"/>
        <v>5</v>
      </c>
      <c r="Q12" s="83">
        <f>COUNTIF($J$8:$K$61,"5")</f>
        <v>16</v>
      </c>
    </row>
    <row r="13" spans="2:17" ht="15" customHeight="1">
      <c r="B13" s="89">
        <f t="shared" si="2"/>
        <v>6</v>
      </c>
      <c r="C13" s="87">
        <f t="shared" si="0"/>
        <v>6</v>
      </c>
      <c r="D13" s="90">
        <f t="shared" si="1"/>
        <v>39850</v>
      </c>
      <c r="E13" s="24">
        <v>36</v>
      </c>
      <c r="F13" s="22">
        <v>30</v>
      </c>
      <c r="G13" s="22">
        <v>20</v>
      </c>
      <c r="H13" s="22">
        <v>40</v>
      </c>
      <c r="I13" s="22">
        <v>10</v>
      </c>
      <c r="J13" s="24">
        <v>3</v>
      </c>
      <c r="K13" s="60">
        <v>5</v>
      </c>
      <c r="M13" s="82">
        <f t="shared" si="3"/>
        <v>6</v>
      </c>
      <c r="N13" s="83">
        <f>COUNTIF($E$8:$I$61,"6")</f>
        <v>7</v>
      </c>
      <c r="O13" s="76"/>
      <c r="P13" s="82">
        <f t="shared" si="4"/>
        <v>6</v>
      </c>
      <c r="Q13" s="83">
        <f>COUNTIF($J$8:$K$61,"6")</f>
        <v>14</v>
      </c>
    </row>
    <row r="14" spans="2:17" ht="15" customHeight="1">
      <c r="B14" s="89">
        <f t="shared" si="2"/>
        <v>7</v>
      </c>
      <c r="C14" s="87">
        <f t="shared" si="0"/>
        <v>7</v>
      </c>
      <c r="D14" s="90">
        <f t="shared" si="1"/>
        <v>39857</v>
      </c>
      <c r="E14" s="59">
        <v>33</v>
      </c>
      <c r="F14" s="22">
        <v>36</v>
      </c>
      <c r="G14" s="22">
        <v>40</v>
      </c>
      <c r="H14" s="22">
        <v>22</v>
      </c>
      <c r="I14" s="22">
        <v>42</v>
      </c>
      <c r="J14" s="24">
        <v>1</v>
      </c>
      <c r="K14" s="60">
        <v>2</v>
      </c>
      <c r="M14" s="82">
        <f t="shared" si="3"/>
        <v>7</v>
      </c>
      <c r="N14" s="83">
        <f>COUNTIF($E$8:$I$61,"7")</f>
        <v>4</v>
      </c>
      <c r="O14" s="76"/>
      <c r="P14" s="82">
        <f t="shared" si="4"/>
        <v>7</v>
      </c>
      <c r="Q14" s="83">
        <f>COUNTIF($J$8:$K$61,"7")</f>
        <v>7</v>
      </c>
    </row>
    <row r="15" spans="2:17" ht="15" customHeight="1">
      <c r="B15" s="91">
        <f t="shared" si="2"/>
        <v>8</v>
      </c>
      <c r="C15" s="92">
        <f t="shared" si="0"/>
        <v>8</v>
      </c>
      <c r="D15" s="93">
        <f t="shared" si="1"/>
        <v>39864</v>
      </c>
      <c r="E15" s="29">
        <v>13</v>
      </c>
      <c r="F15" s="30">
        <v>48</v>
      </c>
      <c r="G15" s="30">
        <v>9</v>
      </c>
      <c r="H15" s="30">
        <v>12</v>
      </c>
      <c r="I15" s="30">
        <v>14</v>
      </c>
      <c r="J15" s="29">
        <v>1</v>
      </c>
      <c r="K15" s="63">
        <v>2</v>
      </c>
      <c r="L15" s="43"/>
      <c r="M15" s="82">
        <f t="shared" si="3"/>
        <v>8</v>
      </c>
      <c r="N15" s="83">
        <f>COUNTIF($E$8:$I$61,"8")</f>
        <v>5</v>
      </c>
      <c r="O15" s="76"/>
      <c r="P15" s="82">
        <f t="shared" si="4"/>
        <v>8</v>
      </c>
      <c r="Q15" s="83">
        <f>COUNTIF($J$8:$K$61,"8")</f>
        <v>9</v>
      </c>
    </row>
    <row r="16" spans="2:17" ht="15" customHeight="1" thickBot="1">
      <c r="B16" s="94">
        <f t="shared" si="2"/>
        <v>9</v>
      </c>
      <c r="C16" s="87">
        <f t="shared" si="0"/>
        <v>9</v>
      </c>
      <c r="D16" s="90">
        <f t="shared" si="1"/>
        <v>39871</v>
      </c>
      <c r="E16" s="24">
        <v>9</v>
      </c>
      <c r="F16" s="22">
        <v>44</v>
      </c>
      <c r="G16" s="22">
        <v>5</v>
      </c>
      <c r="H16" s="22">
        <v>37</v>
      </c>
      <c r="I16" s="22">
        <v>45</v>
      </c>
      <c r="J16" s="24">
        <v>9</v>
      </c>
      <c r="K16" s="60">
        <v>6</v>
      </c>
      <c r="M16" s="82">
        <f t="shared" si="3"/>
        <v>9</v>
      </c>
      <c r="N16" s="83">
        <f>COUNTIF($E$8:$I$61,"9")</f>
        <v>8</v>
      </c>
      <c r="O16" s="76"/>
      <c r="P16" s="84">
        <f t="shared" si="4"/>
        <v>9</v>
      </c>
      <c r="Q16" s="85">
        <f>COUNTIF($J$8:$K$61,"9")</f>
        <v>12</v>
      </c>
    </row>
    <row r="17" spans="2:17" ht="15" customHeight="1">
      <c r="B17" s="89">
        <f t="shared" si="2"/>
        <v>10</v>
      </c>
      <c r="C17" s="87">
        <f t="shared" si="0"/>
        <v>10</v>
      </c>
      <c r="D17" s="90">
        <f t="shared" si="1"/>
        <v>39878</v>
      </c>
      <c r="E17" s="24">
        <v>13</v>
      </c>
      <c r="F17" s="22">
        <v>35</v>
      </c>
      <c r="G17" s="22">
        <v>25</v>
      </c>
      <c r="H17" s="22">
        <v>17</v>
      </c>
      <c r="I17" s="22">
        <v>19</v>
      </c>
      <c r="J17" s="24">
        <v>5</v>
      </c>
      <c r="K17" s="60">
        <v>6</v>
      </c>
      <c r="M17" s="82">
        <f t="shared" si="3"/>
        <v>10</v>
      </c>
      <c r="N17" s="83">
        <f>COUNTIF($E$8:$I$61,"10")</f>
        <v>2</v>
      </c>
      <c r="O17" s="76"/>
      <c r="P17" s="76"/>
      <c r="Q17" s="76"/>
    </row>
    <row r="18" spans="2:17" ht="15" customHeight="1">
      <c r="B18" s="89">
        <f t="shared" si="2"/>
        <v>11</v>
      </c>
      <c r="C18" s="87">
        <f t="shared" si="0"/>
        <v>11</v>
      </c>
      <c r="D18" s="90">
        <f t="shared" si="1"/>
        <v>39885</v>
      </c>
      <c r="E18" s="59">
        <v>36</v>
      </c>
      <c r="F18" s="22">
        <v>42</v>
      </c>
      <c r="G18" s="22">
        <v>26</v>
      </c>
      <c r="H18" s="22">
        <v>12</v>
      </c>
      <c r="I18" s="22">
        <v>24</v>
      </c>
      <c r="J18" s="24">
        <v>1</v>
      </c>
      <c r="K18" s="60">
        <v>4</v>
      </c>
      <c r="M18" s="82">
        <f t="shared" si="3"/>
        <v>11</v>
      </c>
      <c r="N18" s="83">
        <f>COUNTIF($E$8:$I$61,"11")</f>
        <v>4</v>
      </c>
      <c r="O18" s="76"/>
      <c r="P18" s="76"/>
      <c r="Q18" s="76"/>
    </row>
    <row r="19" spans="2:17" ht="15" customHeight="1">
      <c r="B19" s="91">
        <f t="shared" si="2"/>
        <v>12</v>
      </c>
      <c r="C19" s="92">
        <f t="shared" si="0"/>
        <v>12</v>
      </c>
      <c r="D19" s="93">
        <f t="shared" si="1"/>
        <v>39892</v>
      </c>
      <c r="E19" s="29">
        <v>31</v>
      </c>
      <c r="F19" s="30">
        <v>12</v>
      </c>
      <c r="G19" s="30">
        <v>35</v>
      </c>
      <c r="H19" s="30">
        <v>23</v>
      </c>
      <c r="I19" s="30">
        <v>16</v>
      </c>
      <c r="J19" s="29">
        <v>4</v>
      </c>
      <c r="K19" s="63">
        <v>6</v>
      </c>
      <c r="M19" s="82">
        <f t="shared" si="3"/>
        <v>12</v>
      </c>
      <c r="N19" s="83">
        <f>COUNTIF($E$8:$I$61,"12")</f>
        <v>5</v>
      </c>
      <c r="O19" s="76"/>
      <c r="P19" s="76"/>
      <c r="Q19" s="76"/>
    </row>
    <row r="20" spans="2:17" ht="15" customHeight="1">
      <c r="B20" s="94">
        <f t="shared" si="2"/>
        <v>13</v>
      </c>
      <c r="C20" s="87">
        <f t="shared" si="0"/>
        <v>13</v>
      </c>
      <c r="D20" s="90">
        <f t="shared" si="1"/>
        <v>39899</v>
      </c>
      <c r="E20" s="24">
        <v>25</v>
      </c>
      <c r="F20" s="22">
        <v>42</v>
      </c>
      <c r="G20" s="22">
        <v>36</v>
      </c>
      <c r="H20" s="22">
        <v>33</v>
      </c>
      <c r="I20" s="22">
        <v>38</v>
      </c>
      <c r="J20" s="24">
        <v>6</v>
      </c>
      <c r="K20" s="60">
        <v>7</v>
      </c>
      <c r="L20" s="43"/>
      <c r="M20" s="82">
        <f t="shared" si="3"/>
        <v>13</v>
      </c>
      <c r="N20" s="83">
        <f>COUNTIF($E$8:$I$61,"13")</f>
        <v>5</v>
      </c>
      <c r="O20" s="76"/>
      <c r="P20" s="76"/>
      <c r="Q20" s="76"/>
    </row>
    <row r="21" spans="2:17" ht="15" customHeight="1">
      <c r="B21" s="89">
        <f t="shared" si="2"/>
        <v>14</v>
      </c>
      <c r="C21" s="87">
        <f t="shared" si="0"/>
        <v>14</v>
      </c>
      <c r="D21" s="90">
        <f t="shared" si="1"/>
        <v>39906</v>
      </c>
      <c r="E21" s="24">
        <v>46</v>
      </c>
      <c r="F21" s="22">
        <v>24</v>
      </c>
      <c r="G21" s="22">
        <v>32</v>
      </c>
      <c r="H21" s="22">
        <v>20</v>
      </c>
      <c r="I21" s="22">
        <v>2</v>
      </c>
      <c r="J21" s="24">
        <v>1</v>
      </c>
      <c r="K21" s="60">
        <v>9</v>
      </c>
      <c r="M21" s="82">
        <f t="shared" si="3"/>
        <v>14</v>
      </c>
      <c r="N21" s="83">
        <f>COUNTIF($E$8:$I$61,"14")</f>
        <v>8</v>
      </c>
      <c r="O21" s="76"/>
      <c r="P21" s="76"/>
      <c r="Q21" s="76"/>
    </row>
    <row r="22" spans="2:17" ht="15" customHeight="1">
      <c r="B22" s="89">
        <f t="shared" si="2"/>
        <v>15</v>
      </c>
      <c r="C22" s="87">
        <f t="shared" si="0"/>
        <v>15</v>
      </c>
      <c r="D22" s="90">
        <f t="shared" si="1"/>
        <v>39913</v>
      </c>
      <c r="E22" s="59">
        <v>37</v>
      </c>
      <c r="F22" s="22">
        <v>14</v>
      </c>
      <c r="G22" s="22">
        <v>9</v>
      </c>
      <c r="H22" s="22">
        <v>46</v>
      </c>
      <c r="I22" s="22">
        <v>16</v>
      </c>
      <c r="J22" s="24">
        <v>2</v>
      </c>
      <c r="K22" s="60">
        <v>4</v>
      </c>
      <c r="M22" s="82">
        <f t="shared" si="3"/>
        <v>15</v>
      </c>
      <c r="N22" s="83">
        <f>COUNTIF($E$8:$I$61,"15")</f>
        <v>5</v>
      </c>
      <c r="O22" s="76"/>
      <c r="P22" s="76"/>
      <c r="Q22" s="76"/>
    </row>
    <row r="23" spans="2:17" ht="15" customHeight="1">
      <c r="B23" s="91">
        <f t="shared" si="2"/>
        <v>16</v>
      </c>
      <c r="C23" s="92">
        <f t="shared" si="0"/>
        <v>16</v>
      </c>
      <c r="D23" s="93">
        <f t="shared" si="1"/>
        <v>39920</v>
      </c>
      <c r="E23" s="29">
        <v>7</v>
      </c>
      <c r="F23" s="30">
        <v>4</v>
      </c>
      <c r="G23" s="30">
        <v>21</v>
      </c>
      <c r="H23" s="30">
        <v>44</v>
      </c>
      <c r="I23" s="30">
        <v>47</v>
      </c>
      <c r="J23" s="29">
        <v>1</v>
      </c>
      <c r="K23" s="63">
        <v>5</v>
      </c>
      <c r="M23" s="82">
        <f t="shared" si="3"/>
        <v>16</v>
      </c>
      <c r="N23" s="83">
        <f>COUNTIF($E$8:$I$61,"16")</f>
        <v>7</v>
      </c>
      <c r="O23" s="76"/>
      <c r="P23" s="76"/>
      <c r="Q23" s="76"/>
    </row>
    <row r="24" spans="2:17" ht="15" customHeight="1">
      <c r="B24" s="94">
        <f t="shared" si="2"/>
        <v>17</v>
      </c>
      <c r="C24" s="87">
        <f t="shared" si="0"/>
        <v>17</v>
      </c>
      <c r="D24" s="90">
        <f t="shared" si="1"/>
        <v>39927</v>
      </c>
      <c r="E24" s="24">
        <v>21</v>
      </c>
      <c r="F24" s="22">
        <v>4</v>
      </c>
      <c r="G24" s="22">
        <v>24</v>
      </c>
      <c r="H24" s="22">
        <v>14</v>
      </c>
      <c r="I24" s="22">
        <v>41</v>
      </c>
      <c r="J24" s="24">
        <v>5</v>
      </c>
      <c r="K24" s="60">
        <v>8</v>
      </c>
      <c r="M24" s="82">
        <f t="shared" si="3"/>
        <v>17</v>
      </c>
      <c r="N24" s="83">
        <f>COUNTIF($E$8:$I$61,"17")</f>
        <v>6</v>
      </c>
      <c r="O24" s="76"/>
      <c r="P24" s="76"/>
      <c r="Q24" s="76"/>
    </row>
    <row r="25" spans="2:17" ht="15" customHeight="1">
      <c r="B25" s="89">
        <f t="shared" si="2"/>
        <v>18</v>
      </c>
      <c r="C25" s="87">
        <f t="shared" si="0"/>
        <v>18</v>
      </c>
      <c r="D25" s="90">
        <f t="shared" si="1"/>
        <v>39934</v>
      </c>
      <c r="E25" s="24">
        <v>38</v>
      </c>
      <c r="F25" s="22">
        <v>47</v>
      </c>
      <c r="G25" s="22">
        <v>31</v>
      </c>
      <c r="H25" s="22">
        <v>19</v>
      </c>
      <c r="I25" s="22">
        <v>5</v>
      </c>
      <c r="J25" s="24">
        <v>3</v>
      </c>
      <c r="K25" s="60">
        <v>5</v>
      </c>
      <c r="M25" s="82">
        <f t="shared" si="3"/>
        <v>18</v>
      </c>
      <c r="N25" s="83">
        <f>COUNTIF($E$8:$I$61,"18")</f>
        <v>4</v>
      </c>
      <c r="O25" s="76"/>
      <c r="P25" s="76"/>
      <c r="Q25" s="76"/>
    </row>
    <row r="26" spans="2:17" ht="15" customHeight="1">
      <c r="B26" s="89">
        <f t="shared" si="2"/>
        <v>19</v>
      </c>
      <c r="C26" s="87">
        <f t="shared" si="0"/>
        <v>19</v>
      </c>
      <c r="D26" s="90">
        <f t="shared" si="1"/>
        <v>39941</v>
      </c>
      <c r="E26" s="59">
        <v>4</v>
      </c>
      <c r="F26" s="22">
        <v>29</v>
      </c>
      <c r="G26" s="22">
        <v>23</v>
      </c>
      <c r="H26" s="22">
        <v>31</v>
      </c>
      <c r="I26" s="22">
        <v>24</v>
      </c>
      <c r="J26" s="24">
        <v>9</v>
      </c>
      <c r="K26" s="60">
        <v>8</v>
      </c>
      <c r="M26" s="82">
        <f t="shared" si="3"/>
        <v>19</v>
      </c>
      <c r="N26" s="83">
        <f>COUNTIF($E$8:$I$61,"19")</f>
        <v>6</v>
      </c>
      <c r="O26" s="76"/>
      <c r="P26" s="76"/>
      <c r="Q26" s="76"/>
    </row>
    <row r="27" spans="2:17" ht="15" customHeight="1">
      <c r="B27" s="91">
        <f t="shared" si="2"/>
        <v>20</v>
      </c>
      <c r="C27" s="92">
        <f t="shared" si="0"/>
        <v>20</v>
      </c>
      <c r="D27" s="93">
        <f t="shared" si="1"/>
        <v>39948</v>
      </c>
      <c r="E27" s="29">
        <v>19</v>
      </c>
      <c r="F27" s="30">
        <v>8</v>
      </c>
      <c r="G27" s="30">
        <v>42</v>
      </c>
      <c r="H27" s="30">
        <v>18</v>
      </c>
      <c r="I27" s="30">
        <v>20</v>
      </c>
      <c r="J27" s="29">
        <v>5</v>
      </c>
      <c r="K27" s="63">
        <v>9</v>
      </c>
      <c r="L27" s="43"/>
      <c r="M27" s="82">
        <f t="shared" si="3"/>
        <v>20</v>
      </c>
      <c r="N27" s="83">
        <f>COUNTIF($E$8:$I$61,"20")</f>
        <v>10</v>
      </c>
      <c r="O27" s="76"/>
      <c r="P27" s="76"/>
      <c r="Q27" s="76"/>
    </row>
    <row r="28" spans="2:17" ht="15" customHeight="1">
      <c r="B28" s="94">
        <f t="shared" si="2"/>
        <v>21</v>
      </c>
      <c r="C28" s="87">
        <f t="shared" si="0"/>
        <v>21</v>
      </c>
      <c r="D28" s="90">
        <f t="shared" si="1"/>
        <v>39955</v>
      </c>
      <c r="E28" s="24">
        <v>43</v>
      </c>
      <c r="F28" s="22">
        <v>4</v>
      </c>
      <c r="G28" s="22">
        <v>14</v>
      </c>
      <c r="H28" s="22">
        <v>33</v>
      </c>
      <c r="I28" s="22">
        <v>13</v>
      </c>
      <c r="J28" s="24">
        <v>6</v>
      </c>
      <c r="K28" s="60">
        <v>1</v>
      </c>
      <c r="L28" s="43"/>
      <c r="M28" s="82">
        <f t="shared" si="3"/>
        <v>21</v>
      </c>
      <c r="N28" s="83">
        <f>COUNTIF($E$8:$I$61,"21")</f>
        <v>6</v>
      </c>
      <c r="O28" s="76"/>
      <c r="P28" s="76"/>
      <c r="Q28" s="76"/>
    </row>
    <row r="29" spans="2:17" ht="15" customHeight="1">
      <c r="B29" s="89">
        <f t="shared" si="2"/>
        <v>22</v>
      </c>
      <c r="C29" s="87">
        <f t="shared" si="0"/>
        <v>22</v>
      </c>
      <c r="D29" s="90">
        <f t="shared" si="1"/>
        <v>39962</v>
      </c>
      <c r="E29" s="24">
        <v>30</v>
      </c>
      <c r="F29" s="22">
        <v>47</v>
      </c>
      <c r="G29" s="22">
        <v>2</v>
      </c>
      <c r="H29" s="22">
        <v>37</v>
      </c>
      <c r="I29" s="22">
        <v>5</v>
      </c>
      <c r="J29" s="24">
        <v>6</v>
      </c>
      <c r="K29" s="60">
        <v>3</v>
      </c>
      <c r="M29" s="82">
        <f t="shared" si="3"/>
        <v>22</v>
      </c>
      <c r="N29" s="83">
        <f>COUNTIF($E$8:$I$61,"22")</f>
        <v>6</v>
      </c>
      <c r="O29" s="76"/>
      <c r="P29" s="76"/>
      <c r="Q29" s="76"/>
    </row>
    <row r="30" spans="2:17" ht="15" customHeight="1">
      <c r="B30" s="89">
        <f t="shared" si="2"/>
        <v>23</v>
      </c>
      <c r="C30" s="87">
        <f t="shared" si="0"/>
        <v>23</v>
      </c>
      <c r="D30" s="90">
        <f t="shared" si="1"/>
        <v>39969</v>
      </c>
      <c r="E30" s="59">
        <v>35</v>
      </c>
      <c r="F30" s="22">
        <v>19</v>
      </c>
      <c r="G30" s="22">
        <v>40</v>
      </c>
      <c r="H30" s="22">
        <v>26</v>
      </c>
      <c r="I30" s="22">
        <v>11</v>
      </c>
      <c r="J30" s="24">
        <v>2</v>
      </c>
      <c r="K30" s="60">
        <v>5</v>
      </c>
      <c r="M30" s="82">
        <f t="shared" si="3"/>
        <v>23</v>
      </c>
      <c r="N30" s="83">
        <f>COUNTIF($E$8:$I$61,"23")</f>
        <v>4</v>
      </c>
      <c r="O30" s="76"/>
      <c r="P30" s="76"/>
      <c r="Q30" s="76"/>
    </row>
    <row r="31" spans="2:17" ht="15" customHeight="1">
      <c r="B31" s="91">
        <f t="shared" si="2"/>
        <v>24</v>
      </c>
      <c r="C31" s="92">
        <f t="shared" si="0"/>
        <v>24</v>
      </c>
      <c r="D31" s="93">
        <f t="shared" si="1"/>
        <v>39976</v>
      </c>
      <c r="E31" s="29">
        <v>50</v>
      </c>
      <c r="F31" s="30">
        <v>14</v>
      </c>
      <c r="G31" s="30">
        <v>6</v>
      </c>
      <c r="H31" s="30">
        <v>16</v>
      </c>
      <c r="I31" s="30">
        <v>34</v>
      </c>
      <c r="J31" s="29">
        <v>6</v>
      </c>
      <c r="K31" s="63">
        <v>4</v>
      </c>
      <c r="M31" s="82">
        <f t="shared" si="3"/>
        <v>24</v>
      </c>
      <c r="N31" s="83">
        <f>COUNTIF($E$8:$I$61,"24")</f>
        <v>8</v>
      </c>
      <c r="O31" s="76"/>
      <c r="P31" s="76"/>
      <c r="Q31" s="76"/>
    </row>
    <row r="32" spans="2:17" ht="15" customHeight="1">
      <c r="B32" s="94">
        <f t="shared" si="2"/>
        <v>25</v>
      </c>
      <c r="C32" s="87">
        <f t="shared" si="0"/>
        <v>25</v>
      </c>
      <c r="D32" s="90">
        <f t="shared" si="1"/>
        <v>39983</v>
      </c>
      <c r="E32" s="24">
        <v>20</v>
      </c>
      <c r="F32" s="22">
        <v>17</v>
      </c>
      <c r="G32" s="22">
        <v>16</v>
      </c>
      <c r="H32" s="22">
        <v>4</v>
      </c>
      <c r="I32" s="22">
        <v>29</v>
      </c>
      <c r="J32" s="24">
        <v>7</v>
      </c>
      <c r="K32" s="60">
        <v>5</v>
      </c>
      <c r="L32" s="43"/>
      <c r="M32" s="82">
        <f t="shared" si="3"/>
        <v>25</v>
      </c>
      <c r="N32" s="83">
        <f>COUNTIF($E$8:$I$61,"25")</f>
        <v>5</v>
      </c>
      <c r="O32" s="76"/>
      <c r="P32" s="76"/>
      <c r="Q32" s="76"/>
    </row>
    <row r="33" spans="2:17" ht="15" customHeight="1">
      <c r="B33" s="89">
        <f t="shared" si="2"/>
        <v>26</v>
      </c>
      <c r="C33" s="87">
        <f t="shared" si="0"/>
        <v>26</v>
      </c>
      <c r="D33" s="90">
        <f t="shared" si="1"/>
        <v>39990</v>
      </c>
      <c r="E33" s="24">
        <v>21</v>
      </c>
      <c r="F33" s="22">
        <v>6</v>
      </c>
      <c r="G33" s="22">
        <v>11</v>
      </c>
      <c r="H33" s="22">
        <v>39</v>
      </c>
      <c r="I33" s="22">
        <v>30</v>
      </c>
      <c r="J33" s="24">
        <v>8</v>
      </c>
      <c r="K33" s="60">
        <v>2</v>
      </c>
      <c r="L33" s="70"/>
      <c r="M33" s="82">
        <f t="shared" si="3"/>
        <v>26</v>
      </c>
      <c r="N33" s="83">
        <f>COUNTIF($E$8:$I$61,"26")</f>
        <v>4</v>
      </c>
      <c r="O33" s="76"/>
      <c r="P33" s="76"/>
      <c r="Q33" s="76"/>
    </row>
    <row r="34" spans="2:17" ht="15" customHeight="1">
      <c r="B34" s="89">
        <f t="shared" si="2"/>
        <v>27</v>
      </c>
      <c r="C34" s="87">
        <f t="shared" si="0"/>
        <v>27</v>
      </c>
      <c r="D34" s="90">
        <f t="shared" si="1"/>
        <v>39997</v>
      </c>
      <c r="E34" s="59">
        <v>29</v>
      </c>
      <c r="F34" s="22">
        <v>47</v>
      </c>
      <c r="G34" s="22">
        <v>46</v>
      </c>
      <c r="H34" s="22">
        <v>34</v>
      </c>
      <c r="I34" s="22">
        <v>21</v>
      </c>
      <c r="J34" s="24">
        <v>6</v>
      </c>
      <c r="K34" s="60">
        <v>8</v>
      </c>
      <c r="M34" s="82">
        <f t="shared" si="3"/>
        <v>27</v>
      </c>
      <c r="N34" s="83">
        <f>COUNTIF($E$8:$I$61,"27")</f>
        <v>1</v>
      </c>
      <c r="O34" s="76"/>
      <c r="P34" s="76"/>
      <c r="Q34" s="76"/>
    </row>
    <row r="35" spans="2:17" ht="15" customHeight="1">
      <c r="B35" s="91">
        <f t="shared" si="2"/>
        <v>28</v>
      </c>
      <c r="C35" s="92">
        <f t="shared" si="0"/>
        <v>28</v>
      </c>
      <c r="D35" s="93">
        <f t="shared" si="1"/>
        <v>40004</v>
      </c>
      <c r="E35" s="29">
        <v>42</v>
      </c>
      <c r="F35" s="30">
        <v>20</v>
      </c>
      <c r="G35" s="30">
        <v>6</v>
      </c>
      <c r="H35" s="30">
        <v>16</v>
      </c>
      <c r="I35" s="30">
        <v>46</v>
      </c>
      <c r="J35" s="29">
        <v>1</v>
      </c>
      <c r="K35" s="63">
        <v>6</v>
      </c>
      <c r="M35" s="82">
        <f t="shared" si="3"/>
        <v>28</v>
      </c>
      <c r="N35" s="83">
        <f>COUNTIF($E$8:$I$61,"28")</f>
        <v>2</v>
      </c>
      <c r="O35" s="76"/>
      <c r="P35" s="76"/>
      <c r="Q35" s="76"/>
    </row>
    <row r="36" spans="2:17" ht="15" customHeight="1">
      <c r="B36" s="94">
        <f t="shared" si="2"/>
        <v>29</v>
      </c>
      <c r="C36" s="87">
        <f t="shared" si="0"/>
        <v>29</v>
      </c>
      <c r="D36" s="90">
        <f t="shared" si="1"/>
        <v>40011</v>
      </c>
      <c r="E36" s="24">
        <v>17</v>
      </c>
      <c r="F36" s="22">
        <v>50</v>
      </c>
      <c r="G36" s="22">
        <v>8</v>
      </c>
      <c r="H36" s="22">
        <v>2</v>
      </c>
      <c r="I36" s="22">
        <v>32</v>
      </c>
      <c r="J36" s="24">
        <v>3</v>
      </c>
      <c r="K36" s="60">
        <v>7</v>
      </c>
      <c r="M36" s="82">
        <f t="shared" si="3"/>
        <v>29</v>
      </c>
      <c r="N36" s="83">
        <f>COUNTIF($E$8:$I$61,"29")</f>
        <v>8</v>
      </c>
      <c r="O36" s="76"/>
      <c r="P36" s="76"/>
      <c r="Q36" s="76"/>
    </row>
    <row r="37" spans="2:17" ht="15" customHeight="1">
      <c r="B37" s="89">
        <f t="shared" si="2"/>
        <v>30</v>
      </c>
      <c r="C37" s="87">
        <f t="shared" si="0"/>
        <v>30</v>
      </c>
      <c r="D37" s="90">
        <f t="shared" si="1"/>
        <v>40018</v>
      </c>
      <c r="E37" s="24">
        <v>15</v>
      </c>
      <c r="F37" s="22">
        <v>47</v>
      </c>
      <c r="G37" s="22">
        <v>35</v>
      </c>
      <c r="H37" s="22">
        <v>25</v>
      </c>
      <c r="I37" s="22">
        <v>14</v>
      </c>
      <c r="J37" s="24">
        <v>9</v>
      </c>
      <c r="K37" s="60">
        <v>5</v>
      </c>
      <c r="M37" s="82">
        <f t="shared" si="3"/>
        <v>30</v>
      </c>
      <c r="N37" s="83">
        <f>COUNTIF($E$8:$I$61,"30")</f>
        <v>9</v>
      </c>
      <c r="O37" s="76"/>
      <c r="P37" s="76"/>
      <c r="Q37" s="76"/>
    </row>
    <row r="38" spans="2:17" ht="15" customHeight="1">
      <c r="B38" s="89">
        <f t="shared" si="2"/>
        <v>31</v>
      </c>
      <c r="C38" s="87">
        <f t="shared" si="0"/>
        <v>31</v>
      </c>
      <c r="D38" s="90">
        <f t="shared" si="1"/>
        <v>40025</v>
      </c>
      <c r="E38" s="59">
        <v>26</v>
      </c>
      <c r="F38" s="22">
        <v>9</v>
      </c>
      <c r="G38" s="22">
        <v>20</v>
      </c>
      <c r="H38" s="22">
        <v>21</v>
      </c>
      <c r="I38" s="22">
        <v>5</v>
      </c>
      <c r="J38" s="24">
        <v>6</v>
      </c>
      <c r="K38" s="60">
        <v>3</v>
      </c>
      <c r="L38" s="43"/>
      <c r="M38" s="82">
        <f t="shared" si="3"/>
        <v>31</v>
      </c>
      <c r="N38" s="83">
        <f>COUNTIF($E$8:$I$61,"31")</f>
        <v>7</v>
      </c>
      <c r="O38" s="76"/>
      <c r="P38" s="76"/>
      <c r="Q38" s="76"/>
    </row>
    <row r="39" spans="2:17" ht="15" customHeight="1">
      <c r="B39" s="91">
        <f t="shared" si="2"/>
        <v>32</v>
      </c>
      <c r="C39" s="92">
        <f t="shared" si="0"/>
        <v>32</v>
      </c>
      <c r="D39" s="93">
        <f t="shared" si="1"/>
        <v>40032</v>
      </c>
      <c r="E39" s="29">
        <v>22</v>
      </c>
      <c r="F39" s="30">
        <v>10</v>
      </c>
      <c r="G39" s="30">
        <v>31</v>
      </c>
      <c r="H39" s="30">
        <v>24</v>
      </c>
      <c r="I39" s="30">
        <v>20</v>
      </c>
      <c r="J39" s="29">
        <v>7</v>
      </c>
      <c r="K39" s="63">
        <v>2</v>
      </c>
      <c r="M39" s="82">
        <f t="shared" si="3"/>
        <v>32</v>
      </c>
      <c r="N39" s="83">
        <f>COUNTIF($E$8:$I$61,"32")</f>
        <v>5</v>
      </c>
      <c r="O39" s="76"/>
      <c r="P39" s="76"/>
      <c r="Q39" s="76"/>
    </row>
    <row r="40" spans="2:17" ht="15" customHeight="1">
      <c r="B40" s="94">
        <f t="shared" si="2"/>
        <v>33</v>
      </c>
      <c r="C40" s="87">
        <f t="shared" si="0"/>
        <v>33</v>
      </c>
      <c r="D40" s="90">
        <f t="shared" si="1"/>
        <v>40039</v>
      </c>
      <c r="E40" s="24">
        <v>30</v>
      </c>
      <c r="F40" s="22">
        <v>5</v>
      </c>
      <c r="G40" s="22">
        <v>8</v>
      </c>
      <c r="H40" s="22">
        <v>49</v>
      </c>
      <c r="I40" s="22">
        <v>24</v>
      </c>
      <c r="J40" s="24">
        <v>9</v>
      </c>
      <c r="K40" s="60">
        <v>3</v>
      </c>
      <c r="M40" s="82">
        <f t="shared" si="3"/>
        <v>33</v>
      </c>
      <c r="N40" s="83">
        <f>COUNTIF($E$8:$I$61,"33")</f>
        <v>6</v>
      </c>
      <c r="O40" s="76"/>
      <c r="P40" s="76"/>
      <c r="Q40" s="76"/>
    </row>
    <row r="41" spans="2:17" ht="15" customHeight="1">
      <c r="B41" s="89">
        <f t="shared" si="2"/>
        <v>34</v>
      </c>
      <c r="C41" s="87">
        <f aca="true" t="shared" si="5" ref="C41:C59">+C40+1</f>
        <v>34</v>
      </c>
      <c r="D41" s="90">
        <f aca="true" t="shared" si="6" ref="D41:D59">D40+7</f>
        <v>40046</v>
      </c>
      <c r="E41" s="24">
        <v>16</v>
      </c>
      <c r="F41" s="22">
        <v>42</v>
      </c>
      <c r="G41" s="22">
        <v>31</v>
      </c>
      <c r="H41" s="22">
        <v>7</v>
      </c>
      <c r="I41" s="22">
        <v>4</v>
      </c>
      <c r="J41" s="24">
        <v>5</v>
      </c>
      <c r="K41" s="60">
        <v>3</v>
      </c>
      <c r="M41" s="82">
        <f t="shared" si="3"/>
        <v>34</v>
      </c>
      <c r="N41" s="83">
        <f>COUNTIF($E$8:$I$61,"34")</f>
        <v>6</v>
      </c>
      <c r="O41" s="76"/>
      <c r="P41" s="76"/>
      <c r="Q41" s="76"/>
    </row>
    <row r="42" spans="2:17" ht="15" customHeight="1">
      <c r="B42" s="89">
        <f t="shared" si="2"/>
        <v>35</v>
      </c>
      <c r="C42" s="87">
        <f t="shared" si="5"/>
        <v>35</v>
      </c>
      <c r="D42" s="90">
        <f t="shared" si="6"/>
        <v>40053</v>
      </c>
      <c r="E42" s="59">
        <v>37</v>
      </c>
      <c r="F42" s="22">
        <v>41</v>
      </c>
      <c r="G42" s="22">
        <v>49</v>
      </c>
      <c r="H42" s="22">
        <v>36</v>
      </c>
      <c r="I42" s="22">
        <v>8</v>
      </c>
      <c r="J42" s="24">
        <v>7</v>
      </c>
      <c r="K42" s="60">
        <v>5</v>
      </c>
      <c r="M42" s="82">
        <f t="shared" si="3"/>
        <v>35</v>
      </c>
      <c r="N42" s="83">
        <f>COUNTIF($E$8:$I$61,"35")</f>
        <v>8</v>
      </c>
      <c r="O42" s="76"/>
      <c r="P42" s="76"/>
      <c r="Q42" s="76"/>
    </row>
    <row r="43" spans="2:17" ht="15" customHeight="1">
      <c r="B43" s="91">
        <f t="shared" si="2"/>
        <v>36</v>
      </c>
      <c r="C43" s="92">
        <f t="shared" si="5"/>
        <v>36</v>
      </c>
      <c r="D43" s="93">
        <f t="shared" si="6"/>
        <v>40060</v>
      </c>
      <c r="E43" s="29">
        <v>20</v>
      </c>
      <c r="F43" s="30">
        <v>39</v>
      </c>
      <c r="G43" s="30">
        <v>6</v>
      </c>
      <c r="H43" s="30">
        <v>9</v>
      </c>
      <c r="I43" s="30">
        <v>38</v>
      </c>
      <c r="J43" s="29">
        <v>9</v>
      </c>
      <c r="K43" s="63">
        <v>3</v>
      </c>
      <c r="M43" s="82">
        <f t="shared" si="3"/>
        <v>36</v>
      </c>
      <c r="N43" s="83">
        <f>COUNTIF($E$8:$I$61,"36")</f>
        <v>8</v>
      </c>
      <c r="O43" s="76"/>
      <c r="P43" s="76"/>
      <c r="Q43" s="76"/>
    </row>
    <row r="44" spans="2:17" ht="15" customHeight="1">
      <c r="B44" s="94">
        <f t="shared" si="2"/>
        <v>37</v>
      </c>
      <c r="C44" s="87">
        <f t="shared" si="5"/>
        <v>37</v>
      </c>
      <c r="D44" s="90">
        <f t="shared" si="6"/>
        <v>40067</v>
      </c>
      <c r="E44" s="24">
        <v>42</v>
      </c>
      <c r="F44" s="22">
        <v>15</v>
      </c>
      <c r="G44" s="22">
        <v>12</v>
      </c>
      <c r="H44" s="22">
        <v>35</v>
      </c>
      <c r="I44" s="22">
        <v>43</v>
      </c>
      <c r="J44" s="24">
        <v>6</v>
      </c>
      <c r="K44" s="60">
        <v>4</v>
      </c>
      <c r="M44" s="82">
        <f t="shared" si="3"/>
        <v>37</v>
      </c>
      <c r="N44" s="83">
        <f>COUNTIF($E$8:$I$61,"37")</f>
        <v>5</v>
      </c>
      <c r="O44" s="76"/>
      <c r="P44" s="76"/>
      <c r="Q44" s="76"/>
    </row>
    <row r="45" spans="2:17" ht="15" customHeight="1">
      <c r="B45" s="89">
        <f t="shared" si="2"/>
        <v>38</v>
      </c>
      <c r="C45" s="87">
        <f t="shared" si="5"/>
        <v>38</v>
      </c>
      <c r="D45" s="90">
        <f t="shared" si="6"/>
        <v>40074</v>
      </c>
      <c r="E45" s="24">
        <v>30</v>
      </c>
      <c r="F45" s="22">
        <v>16</v>
      </c>
      <c r="G45" s="22">
        <v>41</v>
      </c>
      <c r="H45" s="22">
        <v>38</v>
      </c>
      <c r="I45" s="22">
        <v>6</v>
      </c>
      <c r="J45" s="24">
        <v>2</v>
      </c>
      <c r="K45" s="60">
        <v>4</v>
      </c>
      <c r="L45" s="43"/>
      <c r="M45" s="82">
        <f t="shared" si="3"/>
        <v>38</v>
      </c>
      <c r="N45" s="83">
        <f>COUNTIF($E$8:$I$61,"38")</f>
        <v>5</v>
      </c>
      <c r="O45" s="76"/>
      <c r="P45" s="76"/>
      <c r="Q45" s="76"/>
    </row>
    <row r="46" spans="2:17" ht="15" customHeight="1">
      <c r="B46" s="89">
        <f t="shared" si="2"/>
        <v>39</v>
      </c>
      <c r="C46" s="87">
        <f t="shared" si="5"/>
        <v>39</v>
      </c>
      <c r="D46" s="90">
        <f t="shared" si="6"/>
        <v>40081</v>
      </c>
      <c r="E46" s="59">
        <v>6</v>
      </c>
      <c r="F46" s="22">
        <v>21</v>
      </c>
      <c r="G46" s="22">
        <v>18</v>
      </c>
      <c r="H46" s="22">
        <v>17</v>
      </c>
      <c r="I46" s="22">
        <v>34</v>
      </c>
      <c r="J46" s="24">
        <v>9</v>
      </c>
      <c r="K46" s="60">
        <v>3</v>
      </c>
      <c r="M46" s="82">
        <f t="shared" si="3"/>
        <v>39</v>
      </c>
      <c r="N46" s="83">
        <f>COUNTIF($E$8:$I$61,"39")</f>
        <v>2</v>
      </c>
      <c r="O46" s="76"/>
      <c r="P46" s="76"/>
      <c r="Q46" s="76"/>
    </row>
    <row r="47" spans="2:17" ht="15" customHeight="1">
      <c r="B47" s="91">
        <f t="shared" si="2"/>
        <v>40</v>
      </c>
      <c r="C47" s="92">
        <f t="shared" si="5"/>
        <v>40</v>
      </c>
      <c r="D47" s="93">
        <f t="shared" si="6"/>
        <v>40088</v>
      </c>
      <c r="E47" s="29">
        <v>44</v>
      </c>
      <c r="F47" s="30">
        <v>29</v>
      </c>
      <c r="G47" s="30">
        <v>24</v>
      </c>
      <c r="H47" s="30">
        <v>23</v>
      </c>
      <c r="I47" s="30">
        <v>22</v>
      </c>
      <c r="J47" s="29">
        <v>5</v>
      </c>
      <c r="K47" s="63">
        <v>1</v>
      </c>
      <c r="M47" s="82">
        <f t="shared" si="3"/>
        <v>40</v>
      </c>
      <c r="N47" s="83">
        <f>COUNTIF($E$8:$I$61,"40")</f>
        <v>5</v>
      </c>
      <c r="O47" s="76"/>
      <c r="P47" s="76"/>
      <c r="Q47" s="76"/>
    </row>
    <row r="48" spans="2:17" ht="15" customHeight="1">
      <c r="B48" s="94">
        <f t="shared" si="2"/>
        <v>41</v>
      </c>
      <c r="C48" s="87">
        <f t="shared" si="5"/>
        <v>41</v>
      </c>
      <c r="D48" s="90">
        <f t="shared" si="6"/>
        <v>40095</v>
      </c>
      <c r="E48" s="24">
        <v>29</v>
      </c>
      <c r="F48" s="22">
        <v>11</v>
      </c>
      <c r="G48" s="22">
        <v>46</v>
      </c>
      <c r="H48" s="22">
        <v>7</v>
      </c>
      <c r="I48" s="22">
        <v>50</v>
      </c>
      <c r="J48" s="24">
        <v>4</v>
      </c>
      <c r="K48" s="60">
        <v>7</v>
      </c>
      <c r="M48" s="82">
        <f t="shared" si="3"/>
        <v>41</v>
      </c>
      <c r="N48" s="83">
        <f>COUNTIF($E$8:$I$61,"41")</f>
        <v>4</v>
      </c>
      <c r="O48" s="76"/>
      <c r="P48" s="76"/>
      <c r="Q48" s="76"/>
    </row>
    <row r="49" spans="2:17" ht="15" customHeight="1">
      <c r="B49" s="89">
        <f t="shared" si="2"/>
        <v>42</v>
      </c>
      <c r="C49" s="87">
        <f t="shared" si="5"/>
        <v>42</v>
      </c>
      <c r="D49" s="90">
        <f t="shared" si="6"/>
        <v>40102</v>
      </c>
      <c r="E49" s="24">
        <v>23</v>
      </c>
      <c r="F49" s="22">
        <v>30</v>
      </c>
      <c r="G49" s="22">
        <v>31</v>
      </c>
      <c r="H49" s="22">
        <v>47</v>
      </c>
      <c r="I49" s="22">
        <v>12</v>
      </c>
      <c r="J49" s="24">
        <v>3</v>
      </c>
      <c r="K49" s="60">
        <v>4</v>
      </c>
      <c r="M49" s="82">
        <f t="shared" si="3"/>
        <v>42</v>
      </c>
      <c r="N49" s="83">
        <f>COUNTIF($E$8:$I$61,"42")</f>
        <v>7</v>
      </c>
      <c r="O49" s="76"/>
      <c r="P49" s="76"/>
      <c r="Q49" s="76"/>
    </row>
    <row r="50" spans="2:17" ht="15" customHeight="1">
      <c r="B50" s="89">
        <f t="shared" si="2"/>
        <v>43</v>
      </c>
      <c r="C50" s="87">
        <f t="shared" si="5"/>
        <v>43</v>
      </c>
      <c r="D50" s="90">
        <f t="shared" si="6"/>
        <v>40109</v>
      </c>
      <c r="E50" s="59">
        <v>20</v>
      </c>
      <c r="F50" s="22">
        <v>6</v>
      </c>
      <c r="G50" s="22">
        <v>18</v>
      </c>
      <c r="H50" s="22">
        <v>29</v>
      </c>
      <c r="I50" s="22">
        <v>31</v>
      </c>
      <c r="J50" s="24">
        <v>8</v>
      </c>
      <c r="K50" s="60">
        <v>2</v>
      </c>
      <c r="M50" s="82">
        <f t="shared" si="3"/>
        <v>43</v>
      </c>
      <c r="N50" s="83">
        <f>COUNTIF($E$8:$I$61,"43")</f>
        <v>5</v>
      </c>
      <c r="O50" s="76"/>
      <c r="P50" s="76"/>
      <c r="Q50" s="76"/>
    </row>
    <row r="51" spans="2:17" ht="15" customHeight="1">
      <c r="B51" s="91">
        <f t="shared" si="2"/>
        <v>44</v>
      </c>
      <c r="C51" s="92">
        <f t="shared" si="5"/>
        <v>44</v>
      </c>
      <c r="D51" s="93">
        <f t="shared" si="6"/>
        <v>40116</v>
      </c>
      <c r="E51" s="29">
        <v>35</v>
      </c>
      <c r="F51" s="30">
        <v>9</v>
      </c>
      <c r="G51" s="30">
        <v>33</v>
      </c>
      <c r="H51" s="30">
        <v>38</v>
      </c>
      <c r="I51" s="30">
        <v>40</v>
      </c>
      <c r="J51" s="29">
        <v>2</v>
      </c>
      <c r="K51" s="63">
        <v>6</v>
      </c>
      <c r="M51" s="82">
        <f t="shared" si="3"/>
        <v>44</v>
      </c>
      <c r="N51" s="83">
        <f>COUNTIF($E$8:$I$61,"44")</f>
        <v>5</v>
      </c>
      <c r="O51" s="76"/>
      <c r="P51" s="76"/>
      <c r="Q51" s="76"/>
    </row>
    <row r="52" spans="2:17" ht="15" customHeight="1">
      <c r="B52" s="94">
        <f t="shared" si="2"/>
        <v>45</v>
      </c>
      <c r="C52" s="87">
        <f t="shared" si="5"/>
        <v>45</v>
      </c>
      <c r="D52" s="90">
        <f t="shared" si="6"/>
        <v>40123</v>
      </c>
      <c r="E52" s="24">
        <v>19</v>
      </c>
      <c r="F52" s="22">
        <v>43</v>
      </c>
      <c r="G52" s="22">
        <v>45</v>
      </c>
      <c r="H52" s="22">
        <v>34</v>
      </c>
      <c r="I52" s="22">
        <v>11</v>
      </c>
      <c r="J52" s="24">
        <v>5</v>
      </c>
      <c r="K52" s="60">
        <v>9</v>
      </c>
      <c r="M52" s="82">
        <f t="shared" si="3"/>
        <v>45</v>
      </c>
      <c r="N52" s="83">
        <f>COUNTIF($E$8:$I$61,"45")</f>
        <v>2</v>
      </c>
      <c r="O52" s="76"/>
      <c r="P52" s="76"/>
      <c r="Q52" s="76"/>
    </row>
    <row r="53" spans="2:17" ht="15" customHeight="1">
      <c r="B53" s="89">
        <f t="shared" si="2"/>
        <v>46</v>
      </c>
      <c r="C53" s="87">
        <f t="shared" si="5"/>
        <v>46</v>
      </c>
      <c r="D53" s="90">
        <f t="shared" si="6"/>
        <v>40130</v>
      </c>
      <c r="E53" s="24">
        <v>15</v>
      </c>
      <c r="F53" s="22">
        <v>25</v>
      </c>
      <c r="G53" s="22">
        <v>32</v>
      </c>
      <c r="H53" s="22">
        <v>26</v>
      </c>
      <c r="I53" s="22">
        <v>13</v>
      </c>
      <c r="J53" s="24">
        <v>4</v>
      </c>
      <c r="K53" s="60">
        <v>3</v>
      </c>
      <c r="M53" s="82">
        <f t="shared" si="3"/>
        <v>46</v>
      </c>
      <c r="N53" s="83">
        <f>COUNTIF($E$8:$I$61,"46")</f>
        <v>7</v>
      </c>
      <c r="O53" s="76"/>
      <c r="P53" s="76"/>
      <c r="Q53" s="76"/>
    </row>
    <row r="54" spans="2:17" ht="15" customHeight="1">
      <c r="B54" s="89">
        <f t="shared" si="2"/>
        <v>47</v>
      </c>
      <c r="C54" s="87">
        <f t="shared" si="5"/>
        <v>47</v>
      </c>
      <c r="D54" s="90">
        <f t="shared" si="6"/>
        <v>40137</v>
      </c>
      <c r="E54" s="59">
        <v>47</v>
      </c>
      <c r="F54" s="22">
        <v>9</v>
      </c>
      <c r="G54" s="22">
        <v>28</v>
      </c>
      <c r="H54" s="22">
        <v>5</v>
      </c>
      <c r="I54" s="22">
        <v>43</v>
      </c>
      <c r="J54" s="24">
        <v>2</v>
      </c>
      <c r="K54" s="60">
        <v>9</v>
      </c>
      <c r="M54" s="82">
        <f t="shared" si="3"/>
        <v>47</v>
      </c>
      <c r="N54" s="83">
        <f>COUNTIF($E$8:$I$61,"47")</f>
        <v>7</v>
      </c>
      <c r="O54" s="76"/>
      <c r="P54" s="76"/>
      <c r="Q54" s="76"/>
    </row>
    <row r="55" spans="2:17" ht="15" customHeight="1">
      <c r="B55" s="91">
        <f t="shared" si="2"/>
        <v>48</v>
      </c>
      <c r="C55" s="92">
        <f t="shared" si="5"/>
        <v>48</v>
      </c>
      <c r="D55" s="93">
        <f t="shared" si="6"/>
        <v>40144</v>
      </c>
      <c r="E55" s="29">
        <v>33</v>
      </c>
      <c r="F55" s="30">
        <v>15</v>
      </c>
      <c r="G55" s="30">
        <v>13</v>
      </c>
      <c r="H55" s="30">
        <v>5</v>
      </c>
      <c r="I55" s="30">
        <v>8</v>
      </c>
      <c r="J55" s="29">
        <v>8</v>
      </c>
      <c r="K55" s="63">
        <v>9</v>
      </c>
      <c r="M55" s="82">
        <f t="shared" si="3"/>
        <v>48</v>
      </c>
      <c r="N55" s="83">
        <f>COUNTIF($E$8:$I$61,"48")</f>
        <v>3</v>
      </c>
      <c r="O55" s="76"/>
      <c r="P55" s="76"/>
      <c r="Q55" s="76"/>
    </row>
    <row r="56" spans="2:17" ht="15" customHeight="1">
      <c r="B56" s="94">
        <f t="shared" si="2"/>
        <v>49</v>
      </c>
      <c r="C56" s="87">
        <f t="shared" si="5"/>
        <v>49</v>
      </c>
      <c r="D56" s="90">
        <f t="shared" si="6"/>
        <v>40151</v>
      </c>
      <c r="E56" s="24">
        <v>25</v>
      </c>
      <c r="F56" s="22">
        <v>30</v>
      </c>
      <c r="G56" s="22">
        <v>19</v>
      </c>
      <c r="H56" s="22">
        <v>18</v>
      </c>
      <c r="I56" s="22">
        <v>44</v>
      </c>
      <c r="J56" s="24">
        <v>3</v>
      </c>
      <c r="K56" s="60">
        <v>1</v>
      </c>
      <c r="M56" s="82">
        <f t="shared" si="3"/>
        <v>49</v>
      </c>
      <c r="N56" s="83">
        <f>COUNTIF($E$8:$I$61,"49")</f>
        <v>5</v>
      </c>
      <c r="O56" s="76"/>
      <c r="P56" s="76"/>
      <c r="Q56" s="76"/>
    </row>
    <row r="57" spans="2:17" ht="15" customHeight="1" thickBot="1">
      <c r="B57" s="89">
        <f t="shared" si="2"/>
        <v>50</v>
      </c>
      <c r="C57" s="87">
        <f t="shared" si="5"/>
        <v>50</v>
      </c>
      <c r="D57" s="90">
        <f t="shared" si="6"/>
        <v>40158</v>
      </c>
      <c r="E57" s="24">
        <v>41</v>
      </c>
      <c r="F57" s="22">
        <v>43</v>
      </c>
      <c r="G57" s="22">
        <v>44</v>
      </c>
      <c r="H57" s="22">
        <v>46</v>
      </c>
      <c r="I57" s="22">
        <v>20</v>
      </c>
      <c r="J57" s="24">
        <v>2</v>
      </c>
      <c r="K57" s="60">
        <v>9</v>
      </c>
      <c r="M57" s="84">
        <f t="shared" si="3"/>
        <v>50</v>
      </c>
      <c r="N57" s="85">
        <f>COUNTIF($E$8:$I$61,"50")</f>
        <v>4</v>
      </c>
      <c r="O57" s="76"/>
      <c r="P57" s="76"/>
      <c r="Q57" s="76"/>
    </row>
    <row r="58" spans="2:11" ht="15" customHeight="1">
      <c r="B58" s="89">
        <f t="shared" si="2"/>
        <v>51</v>
      </c>
      <c r="C58" s="87">
        <f t="shared" si="5"/>
        <v>51</v>
      </c>
      <c r="D58" s="90">
        <f t="shared" si="6"/>
        <v>40165</v>
      </c>
      <c r="E58" s="59">
        <v>49</v>
      </c>
      <c r="F58" s="22">
        <v>30</v>
      </c>
      <c r="G58" s="22">
        <v>35</v>
      </c>
      <c r="H58" s="22">
        <v>32</v>
      </c>
      <c r="I58" s="22">
        <v>14</v>
      </c>
      <c r="J58" s="24">
        <v>8</v>
      </c>
      <c r="K58" s="60">
        <v>3</v>
      </c>
    </row>
    <row r="59" spans="2:11" ht="15" customHeight="1">
      <c r="B59" s="89">
        <f t="shared" si="2"/>
        <v>52</v>
      </c>
      <c r="C59" s="87">
        <f t="shared" si="5"/>
        <v>52</v>
      </c>
      <c r="D59" s="90">
        <f t="shared" si="6"/>
        <v>40172</v>
      </c>
      <c r="E59" s="24">
        <v>4</v>
      </c>
      <c r="F59" s="22">
        <v>17</v>
      </c>
      <c r="G59" s="22">
        <v>5</v>
      </c>
      <c r="H59" s="22">
        <v>34</v>
      </c>
      <c r="I59" s="22">
        <v>14</v>
      </c>
      <c r="J59" s="24">
        <v>5</v>
      </c>
      <c r="K59" s="60">
        <v>3</v>
      </c>
    </row>
    <row r="60" spans="2:11" ht="15" customHeight="1" thickBot="1">
      <c r="B60" s="95">
        <f t="shared" si="2"/>
        <v>53</v>
      </c>
      <c r="C60" s="96" t="s">
        <v>21</v>
      </c>
      <c r="D60" s="98">
        <f>+D59+7</f>
        <v>40179</v>
      </c>
      <c r="E60" s="68">
        <v>22</v>
      </c>
      <c r="F60" s="68">
        <v>24</v>
      </c>
      <c r="G60" s="68">
        <v>27</v>
      </c>
      <c r="H60" s="68">
        <v>36</v>
      </c>
      <c r="I60" s="68">
        <v>9</v>
      </c>
      <c r="J60" s="73">
        <v>7</v>
      </c>
      <c r="K60" s="69">
        <v>5</v>
      </c>
    </row>
    <row r="61" spans="3:11" ht="6" customHeight="1">
      <c r="C61" s="2"/>
      <c r="J61" s="2"/>
      <c r="K61" s="2"/>
    </row>
    <row r="62" ht="12.75">
      <c r="B62" s="97" t="s">
        <v>20</v>
      </c>
    </row>
  </sheetData>
  <sheetProtection sheet="1" objects="1" scenarios="1"/>
  <mergeCells count="4">
    <mergeCell ref="E6:K6"/>
    <mergeCell ref="D6:D7"/>
    <mergeCell ref="M6:N6"/>
    <mergeCell ref="P6:Q6"/>
  </mergeCells>
  <printOptions horizontalCentered="1"/>
  <pageMargins left="0.7874015748031497" right="0.5905511811023623" top="0.7874015748031497" bottom="0.3937007874015748" header="0" footer="0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61"/>
  <sheetViews>
    <sheetView zoomScalePageLayoutView="0" workbookViewId="0" topLeftCell="A1">
      <selection activeCell="L58" sqref="L58"/>
    </sheetView>
  </sheetViews>
  <sheetFormatPr defaultColWidth="12.421875" defaultRowHeight="12.75"/>
  <cols>
    <col min="1" max="1" width="7.140625" style="0" customWidth="1"/>
    <col min="2" max="3" width="8.7109375" style="0" customWidth="1"/>
    <col min="4" max="4" width="13.00390625" style="0" bestFit="1" customWidth="1"/>
    <col min="5" max="11" width="9.7109375" style="0" customWidth="1"/>
    <col min="12" max="12" width="5.140625" style="0" customWidth="1"/>
    <col min="13" max="13" width="12.421875" style="0" customWidth="1"/>
    <col min="14" max="14" width="13.57421875" style="0" customWidth="1"/>
    <col min="15" max="15" width="5.8515625" style="0" customWidth="1"/>
    <col min="16" max="16" width="10.00390625" style="0" customWidth="1"/>
    <col min="17" max="17" width="9.28125" style="0" customWidth="1"/>
  </cols>
  <sheetData>
    <row r="1" spans="3:11" ht="15">
      <c r="C1" s="40"/>
      <c r="D1" s="41"/>
      <c r="E1" s="42"/>
      <c r="J1" s="2"/>
      <c r="K1" s="2"/>
    </row>
    <row r="2" spans="3:11" ht="12.75">
      <c r="C2" s="2"/>
      <c r="J2" s="2"/>
      <c r="K2" s="2"/>
    </row>
    <row r="3" spans="2:11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</row>
    <row r="4" spans="3:17" ht="25.5">
      <c r="C4" s="44" t="s">
        <v>18</v>
      </c>
      <c r="D4" s="4"/>
      <c r="E4" s="4"/>
      <c r="F4" s="4"/>
      <c r="G4" s="4"/>
      <c r="H4" s="4"/>
      <c r="I4" s="4"/>
      <c r="J4" s="4"/>
      <c r="K4" s="4"/>
      <c r="M4" s="74" t="s">
        <v>14</v>
      </c>
      <c r="N4" s="75"/>
      <c r="O4" s="75"/>
      <c r="P4" s="75"/>
      <c r="Q4" s="75"/>
    </row>
    <row r="5" spans="3:17" ht="6.75" customHeight="1" thickBot="1">
      <c r="C5" s="4"/>
      <c r="D5" s="4"/>
      <c r="E5" s="72"/>
      <c r="F5" s="72"/>
      <c r="G5" s="72"/>
      <c r="H5" s="72"/>
      <c r="I5" s="72"/>
      <c r="J5" s="4"/>
      <c r="K5" s="4"/>
      <c r="M5" s="76"/>
      <c r="N5" s="76"/>
      <c r="O5" s="76"/>
      <c r="P5" s="76"/>
      <c r="Q5" s="76"/>
    </row>
    <row r="6" spans="2:17" ht="22.5" customHeight="1" thickBot="1">
      <c r="B6" s="107" t="s">
        <v>19</v>
      </c>
      <c r="C6" s="105" t="s">
        <v>1</v>
      </c>
      <c r="D6" s="337" t="s">
        <v>2</v>
      </c>
      <c r="E6" s="334" t="s">
        <v>3</v>
      </c>
      <c r="F6" s="335"/>
      <c r="G6" s="335"/>
      <c r="H6" s="335"/>
      <c r="I6" s="335"/>
      <c r="J6" s="335"/>
      <c r="K6" s="336"/>
      <c r="M6" s="339" t="s">
        <v>15</v>
      </c>
      <c r="N6" s="340"/>
      <c r="O6" s="76"/>
      <c r="P6" s="339" t="s">
        <v>5</v>
      </c>
      <c r="Q6" s="340"/>
    </row>
    <row r="7" spans="2:17" ht="20.25" customHeight="1" thickBot="1">
      <c r="B7" s="108" t="s">
        <v>11</v>
      </c>
      <c r="C7" s="106" t="s">
        <v>11</v>
      </c>
      <c r="D7" s="342"/>
      <c r="E7" s="46"/>
      <c r="F7" s="47"/>
      <c r="G7" s="47" t="s">
        <v>4</v>
      </c>
      <c r="H7" s="47"/>
      <c r="I7" s="47"/>
      <c r="J7" s="48" t="s">
        <v>5</v>
      </c>
      <c r="K7" s="57"/>
      <c r="M7" s="77" t="s">
        <v>16</v>
      </c>
      <c r="N7" s="77" t="s">
        <v>17</v>
      </c>
      <c r="O7" s="78"/>
      <c r="P7" s="77" t="s">
        <v>16</v>
      </c>
      <c r="Q7" s="77" t="s">
        <v>17</v>
      </c>
    </row>
    <row r="8" spans="2:17" ht="15" customHeight="1">
      <c r="B8" s="101">
        <v>1</v>
      </c>
      <c r="C8" s="87" t="s">
        <v>22</v>
      </c>
      <c r="D8" s="88">
        <v>40186</v>
      </c>
      <c r="E8" s="59">
        <v>44</v>
      </c>
      <c r="F8" s="22">
        <v>5</v>
      </c>
      <c r="G8" s="22">
        <v>14</v>
      </c>
      <c r="H8" s="22">
        <v>4</v>
      </c>
      <c r="I8" s="22">
        <v>46</v>
      </c>
      <c r="J8" s="24">
        <v>9</v>
      </c>
      <c r="K8" s="60">
        <v>8</v>
      </c>
      <c r="M8" s="79">
        <v>1</v>
      </c>
      <c r="N8" s="80">
        <f>COUNTIF($E$8:$I$60,"1")</f>
        <v>7</v>
      </c>
      <c r="O8" s="76"/>
      <c r="P8" s="81">
        <v>1</v>
      </c>
      <c r="Q8" s="80">
        <f>COUNTIF($J$8:$K$60,"1")</f>
        <v>11</v>
      </c>
    </row>
    <row r="9" spans="2:17" ht="15" customHeight="1">
      <c r="B9" s="102">
        <f>+B8+1</f>
        <v>2</v>
      </c>
      <c r="C9" s="87">
        <v>3</v>
      </c>
      <c r="D9" s="90">
        <f aca="true" t="shared" si="0" ref="D9:D59">D8+7</f>
        <v>40193</v>
      </c>
      <c r="E9" s="24">
        <v>49</v>
      </c>
      <c r="F9" s="22">
        <v>50</v>
      </c>
      <c r="G9" s="22">
        <v>26</v>
      </c>
      <c r="H9" s="22">
        <v>29</v>
      </c>
      <c r="I9" s="22">
        <v>11</v>
      </c>
      <c r="J9" s="24">
        <v>4</v>
      </c>
      <c r="K9" s="60">
        <v>7</v>
      </c>
      <c r="M9" s="82">
        <f>+M8+1</f>
        <v>2</v>
      </c>
      <c r="N9" s="83">
        <f>COUNTIF($E$8:$I$60,"2")</f>
        <v>5</v>
      </c>
      <c r="O9" s="76"/>
      <c r="P9" s="82">
        <f>+P8+1</f>
        <v>2</v>
      </c>
      <c r="Q9" s="83">
        <f>COUNTIF($J$8:$K$60,"2")</f>
        <v>8</v>
      </c>
    </row>
    <row r="10" spans="2:17" ht="15" customHeight="1">
      <c r="B10" s="102">
        <f aca="true" t="shared" si="1" ref="B10:B59">+B9+1</f>
        <v>3</v>
      </c>
      <c r="C10" s="87">
        <f aca="true" t="shared" si="2" ref="C10:C59">+C9+1</f>
        <v>4</v>
      </c>
      <c r="D10" s="90">
        <f t="shared" si="0"/>
        <v>40200</v>
      </c>
      <c r="E10" s="24">
        <v>4</v>
      </c>
      <c r="F10" s="22">
        <v>44</v>
      </c>
      <c r="G10" s="22">
        <v>27</v>
      </c>
      <c r="H10" s="22">
        <v>22</v>
      </c>
      <c r="I10" s="22">
        <v>36</v>
      </c>
      <c r="J10" s="24">
        <v>9</v>
      </c>
      <c r="K10" s="60">
        <v>7</v>
      </c>
      <c r="M10" s="82">
        <f aca="true" t="shared" si="3" ref="M10:M57">+M9+1</f>
        <v>3</v>
      </c>
      <c r="N10" s="83">
        <f>COUNTIF($E$8:$I$60,"3")</f>
        <v>5</v>
      </c>
      <c r="O10" s="76"/>
      <c r="P10" s="82">
        <f aca="true" t="shared" si="4" ref="P10:P16">+P9+1</f>
        <v>3</v>
      </c>
      <c r="Q10" s="83">
        <f>COUNTIF($J$8:$K$60,"3")</f>
        <v>14</v>
      </c>
    </row>
    <row r="11" spans="2:17" ht="15" customHeight="1">
      <c r="B11" s="103">
        <f t="shared" si="1"/>
        <v>4</v>
      </c>
      <c r="C11" s="92">
        <f t="shared" si="2"/>
        <v>5</v>
      </c>
      <c r="D11" s="93">
        <f t="shared" si="0"/>
        <v>40207</v>
      </c>
      <c r="E11" s="27">
        <v>39</v>
      </c>
      <c r="F11" s="28">
        <v>43</v>
      </c>
      <c r="G11" s="28">
        <v>30</v>
      </c>
      <c r="H11" s="28">
        <v>17</v>
      </c>
      <c r="I11" s="28">
        <v>9</v>
      </c>
      <c r="J11" s="27">
        <v>7</v>
      </c>
      <c r="K11" s="62">
        <v>5</v>
      </c>
      <c r="M11" s="82">
        <f t="shared" si="3"/>
        <v>4</v>
      </c>
      <c r="N11" s="83">
        <f>COUNTIF($E$8:$I$60,"4")</f>
        <v>10</v>
      </c>
      <c r="O11" s="76"/>
      <c r="P11" s="82">
        <f t="shared" si="4"/>
        <v>4</v>
      </c>
      <c r="Q11" s="83">
        <f>COUNTIF($J$8:$K$60,"4")</f>
        <v>12</v>
      </c>
    </row>
    <row r="12" spans="2:17" ht="15" customHeight="1">
      <c r="B12" s="102">
        <f t="shared" si="1"/>
        <v>5</v>
      </c>
      <c r="C12" s="87">
        <f t="shared" si="2"/>
        <v>6</v>
      </c>
      <c r="D12" s="90">
        <f t="shared" si="0"/>
        <v>40214</v>
      </c>
      <c r="E12" s="24">
        <v>46</v>
      </c>
      <c r="F12" s="22">
        <v>38</v>
      </c>
      <c r="G12" s="22">
        <v>34</v>
      </c>
      <c r="H12" s="22">
        <v>35</v>
      </c>
      <c r="I12" s="22">
        <v>39</v>
      </c>
      <c r="J12" s="24">
        <v>3</v>
      </c>
      <c r="K12" s="60">
        <v>4</v>
      </c>
      <c r="L12" s="70"/>
      <c r="M12" s="82">
        <f t="shared" si="3"/>
        <v>5</v>
      </c>
      <c r="N12" s="83">
        <f>COUNTIF($E$8:$I$60,"5")</f>
        <v>4</v>
      </c>
      <c r="O12" s="76"/>
      <c r="P12" s="82">
        <f t="shared" si="4"/>
        <v>5</v>
      </c>
      <c r="Q12" s="83">
        <f>COUNTIF($J$8:$K$60,"5")</f>
        <v>7</v>
      </c>
    </row>
    <row r="13" spans="2:17" ht="15" customHeight="1">
      <c r="B13" s="102">
        <f t="shared" si="1"/>
        <v>6</v>
      </c>
      <c r="C13" s="87">
        <f t="shared" si="2"/>
        <v>7</v>
      </c>
      <c r="D13" s="90">
        <f t="shared" si="0"/>
        <v>40221</v>
      </c>
      <c r="E13" s="24">
        <v>5</v>
      </c>
      <c r="F13" s="22">
        <v>45</v>
      </c>
      <c r="G13" s="22">
        <v>1</v>
      </c>
      <c r="H13" s="22">
        <v>38</v>
      </c>
      <c r="I13" s="22">
        <v>18</v>
      </c>
      <c r="J13" s="24">
        <v>6</v>
      </c>
      <c r="K13" s="60">
        <v>4</v>
      </c>
      <c r="M13" s="82">
        <f t="shared" si="3"/>
        <v>6</v>
      </c>
      <c r="N13" s="83">
        <f>COUNTIF($E$8:$I$60,"6")</f>
        <v>4</v>
      </c>
      <c r="O13" s="76"/>
      <c r="P13" s="82">
        <f t="shared" si="4"/>
        <v>6</v>
      </c>
      <c r="Q13" s="83">
        <f>COUNTIF($J$8:$K$60,"6")</f>
        <v>9</v>
      </c>
    </row>
    <row r="14" spans="2:17" ht="15" customHeight="1">
      <c r="B14" s="102">
        <f t="shared" si="1"/>
        <v>7</v>
      </c>
      <c r="C14" s="87">
        <f t="shared" si="2"/>
        <v>8</v>
      </c>
      <c r="D14" s="90">
        <f t="shared" si="0"/>
        <v>40228</v>
      </c>
      <c r="E14" s="59">
        <v>37</v>
      </c>
      <c r="F14" s="22">
        <v>12</v>
      </c>
      <c r="G14" s="22">
        <v>38</v>
      </c>
      <c r="H14" s="22">
        <v>31</v>
      </c>
      <c r="I14" s="22">
        <v>43</v>
      </c>
      <c r="J14" s="24">
        <v>3</v>
      </c>
      <c r="K14" s="60">
        <v>2</v>
      </c>
      <c r="M14" s="82">
        <f t="shared" si="3"/>
        <v>7</v>
      </c>
      <c r="N14" s="83">
        <f>COUNTIF($E$8:$I$60,"7")</f>
        <v>5</v>
      </c>
      <c r="O14" s="76"/>
      <c r="P14" s="82">
        <f t="shared" si="4"/>
        <v>7</v>
      </c>
      <c r="Q14" s="83">
        <f>COUNTIF($J$8:$K$60,"7")</f>
        <v>17</v>
      </c>
    </row>
    <row r="15" spans="2:17" ht="15" customHeight="1">
      <c r="B15" s="103">
        <f t="shared" si="1"/>
        <v>8</v>
      </c>
      <c r="C15" s="92">
        <f t="shared" si="2"/>
        <v>9</v>
      </c>
      <c r="D15" s="93">
        <f t="shared" si="0"/>
        <v>40235</v>
      </c>
      <c r="E15" s="29">
        <v>42</v>
      </c>
      <c r="F15" s="30">
        <v>11</v>
      </c>
      <c r="G15" s="30">
        <v>29</v>
      </c>
      <c r="H15" s="30">
        <v>7</v>
      </c>
      <c r="I15" s="30">
        <v>18</v>
      </c>
      <c r="J15" s="29">
        <v>7</v>
      </c>
      <c r="K15" s="63">
        <v>6</v>
      </c>
      <c r="L15" s="43"/>
      <c r="M15" s="82">
        <f t="shared" si="3"/>
        <v>8</v>
      </c>
      <c r="N15" s="83">
        <f>COUNTIF($E$8:$I$60,"8")</f>
        <v>4</v>
      </c>
      <c r="O15" s="76"/>
      <c r="P15" s="82">
        <f t="shared" si="4"/>
        <v>8</v>
      </c>
      <c r="Q15" s="83">
        <f>COUNTIF($J$8:$K$60,"8")</f>
        <v>13</v>
      </c>
    </row>
    <row r="16" spans="2:17" ht="15" customHeight="1" thickBot="1">
      <c r="B16" s="102">
        <f t="shared" si="1"/>
        <v>9</v>
      </c>
      <c r="C16" s="87">
        <f t="shared" si="2"/>
        <v>10</v>
      </c>
      <c r="D16" s="90">
        <f t="shared" si="0"/>
        <v>40242</v>
      </c>
      <c r="E16" s="24">
        <v>19</v>
      </c>
      <c r="F16" s="22">
        <v>18</v>
      </c>
      <c r="G16" s="22">
        <v>49</v>
      </c>
      <c r="H16" s="22">
        <v>12</v>
      </c>
      <c r="I16" s="22">
        <v>43</v>
      </c>
      <c r="J16" s="24">
        <v>9</v>
      </c>
      <c r="K16" s="60">
        <v>3</v>
      </c>
      <c r="M16" s="82">
        <f t="shared" si="3"/>
        <v>9</v>
      </c>
      <c r="N16" s="83">
        <f>COUNTIF($E$8:$I$60,"9")</f>
        <v>8</v>
      </c>
      <c r="O16" s="76"/>
      <c r="P16" s="84">
        <f t="shared" si="4"/>
        <v>9</v>
      </c>
      <c r="Q16" s="85">
        <f>COUNTIF($J$8:$K$60,"9")</f>
        <v>13</v>
      </c>
    </row>
    <row r="17" spans="2:17" ht="15" customHeight="1">
      <c r="B17" s="102">
        <f t="shared" si="1"/>
        <v>10</v>
      </c>
      <c r="C17" s="87">
        <f t="shared" si="2"/>
        <v>11</v>
      </c>
      <c r="D17" s="90">
        <f t="shared" si="0"/>
        <v>40249</v>
      </c>
      <c r="E17" s="24">
        <v>46</v>
      </c>
      <c r="F17" s="22">
        <v>1</v>
      </c>
      <c r="G17" s="22">
        <v>26</v>
      </c>
      <c r="H17" s="22">
        <v>36</v>
      </c>
      <c r="I17" s="22">
        <v>33</v>
      </c>
      <c r="J17" s="24">
        <v>7</v>
      </c>
      <c r="K17" s="60">
        <v>6</v>
      </c>
      <c r="M17" s="82">
        <f t="shared" si="3"/>
        <v>10</v>
      </c>
      <c r="N17" s="83">
        <f>COUNTIF($E$8:$I$60,"10")</f>
        <v>2</v>
      </c>
      <c r="O17" s="76"/>
      <c r="P17" s="76"/>
      <c r="Q17" s="76"/>
    </row>
    <row r="18" spans="2:17" ht="15" customHeight="1">
      <c r="B18" s="102">
        <f t="shared" si="1"/>
        <v>11</v>
      </c>
      <c r="C18" s="87">
        <f t="shared" si="2"/>
        <v>12</v>
      </c>
      <c r="D18" s="90">
        <f t="shared" si="0"/>
        <v>40256</v>
      </c>
      <c r="E18" s="59">
        <v>38</v>
      </c>
      <c r="F18" s="22">
        <v>28</v>
      </c>
      <c r="G18" s="22">
        <v>30</v>
      </c>
      <c r="H18" s="22">
        <v>39</v>
      </c>
      <c r="I18" s="22">
        <v>10</v>
      </c>
      <c r="J18" s="24">
        <v>7</v>
      </c>
      <c r="K18" s="60">
        <v>2</v>
      </c>
      <c r="M18" s="82">
        <f t="shared" si="3"/>
        <v>11</v>
      </c>
      <c r="N18" s="83">
        <f>COUNTIF($E$8:$I$60,"11")</f>
        <v>5</v>
      </c>
      <c r="O18" s="76"/>
      <c r="P18" s="76"/>
      <c r="Q18" s="76"/>
    </row>
    <row r="19" spans="2:17" ht="15" customHeight="1">
      <c r="B19" s="103">
        <f t="shared" si="1"/>
        <v>12</v>
      </c>
      <c r="C19" s="92">
        <f t="shared" si="2"/>
        <v>13</v>
      </c>
      <c r="D19" s="93">
        <f t="shared" si="0"/>
        <v>40263</v>
      </c>
      <c r="E19" s="29">
        <v>18</v>
      </c>
      <c r="F19" s="30">
        <v>37</v>
      </c>
      <c r="G19" s="30">
        <v>8</v>
      </c>
      <c r="H19" s="30">
        <v>16</v>
      </c>
      <c r="I19" s="30">
        <v>43</v>
      </c>
      <c r="J19" s="29">
        <v>2</v>
      </c>
      <c r="K19" s="63">
        <v>6</v>
      </c>
      <c r="M19" s="82">
        <f t="shared" si="3"/>
        <v>12</v>
      </c>
      <c r="N19" s="83">
        <f>COUNTIF($E$8:$I$60,"12")</f>
        <v>5</v>
      </c>
      <c r="O19" s="76"/>
      <c r="P19" s="76"/>
      <c r="Q19" s="76"/>
    </row>
    <row r="20" spans="2:17" ht="15" customHeight="1">
      <c r="B20" s="102">
        <f t="shared" si="1"/>
        <v>13</v>
      </c>
      <c r="C20" s="87">
        <f t="shared" si="2"/>
        <v>14</v>
      </c>
      <c r="D20" s="90">
        <f t="shared" si="0"/>
        <v>40270</v>
      </c>
      <c r="E20" s="24">
        <v>26</v>
      </c>
      <c r="F20" s="22">
        <v>18</v>
      </c>
      <c r="G20" s="22">
        <v>12</v>
      </c>
      <c r="H20" s="22">
        <v>24</v>
      </c>
      <c r="I20" s="22">
        <v>45</v>
      </c>
      <c r="J20" s="24">
        <v>5</v>
      </c>
      <c r="K20" s="60">
        <v>4</v>
      </c>
      <c r="L20" s="43"/>
      <c r="M20" s="82">
        <f t="shared" si="3"/>
        <v>13</v>
      </c>
      <c r="N20" s="83">
        <f>COUNTIF($E$8:$I$60,"13")</f>
        <v>5</v>
      </c>
      <c r="O20" s="76"/>
      <c r="P20" s="76"/>
      <c r="Q20" s="76"/>
    </row>
    <row r="21" spans="2:17" ht="15" customHeight="1">
      <c r="B21" s="102">
        <f t="shared" si="1"/>
        <v>14</v>
      </c>
      <c r="C21" s="87">
        <f t="shared" si="2"/>
        <v>15</v>
      </c>
      <c r="D21" s="90">
        <f t="shared" si="0"/>
        <v>40277</v>
      </c>
      <c r="E21" s="24">
        <v>44</v>
      </c>
      <c r="F21" s="22">
        <v>23</v>
      </c>
      <c r="G21" s="22">
        <v>24</v>
      </c>
      <c r="H21" s="22">
        <v>21</v>
      </c>
      <c r="I21" s="22">
        <v>7</v>
      </c>
      <c r="J21" s="24">
        <v>3</v>
      </c>
      <c r="K21" s="60">
        <v>4</v>
      </c>
      <c r="M21" s="82">
        <f t="shared" si="3"/>
        <v>14</v>
      </c>
      <c r="N21" s="83">
        <f>COUNTIF($E$8:$I$60,"14")</f>
        <v>1</v>
      </c>
      <c r="O21" s="76"/>
      <c r="P21" s="76"/>
      <c r="Q21" s="76"/>
    </row>
    <row r="22" spans="2:17" ht="15" customHeight="1">
      <c r="B22" s="102">
        <f t="shared" si="1"/>
        <v>15</v>
      </c>
      <c r="C22" s="87">
        <f t="shared" si="2"/>
        <v>16</v>
      </c>
      <c r="D22" s="90">
        <f t="shared" si="0"/>
        <v>40284</v>
      </c>
      <c r="E22" s="59">
        <v>17</v>
      </c>
      <c r="F22" s="22">
        <v>11</v>
      </c>
      <c r="G22" s="22">
        <v>26</v>
      </c>
      <c r="H22" s="22">
        <v>40</v>
      </c>
      <c r="I22" s="22">
        <v>9</v>
      </c>
      <c r="J22" s="24">
        <v>9</v>
      </c>
      <c r="K22" s="60">
        <v>3</v>
      </c>
      <c r="M22" s="82">
        <f t="shared" si="3"/>
        <v>15</v>
      </c>
      <c r="N22" s="83">
        <f>COUNTIF($E$8:$I$60,"15")</f>
        <v>3</v>
      </c>
      <c r="O22" s="76"/>
      <c r="P22" s="76"/>
      <c r="Q22" s="76"/>
    </row>
    <row r="23" spans="2:17" ht="15" customHeight="1">
      <c r="B23" s="103">
        <f t="shared" si="1"/>
        <v>16</v>
      </c>
      <c r="C23" s="92">
        <f t="shared" si="2"/>
        <v>17</v>
      </c>
      <c r="D23" s="93">
        <f t="shared" si="0"/>
        <v>40291</v>
      </c>
      <c r="E23" s="29">
        <v>46</v>
      </c>
      <c r="F23" s="30">
        <v>3</v>
      </c>
      <c r="G23" s="30">
        <v>7</v>
      </c>
      <c r="H23" s="30">
        <v>8</v>
      </c>
      <c r="I23" s="30">
        <v>43</v>
      </c>
      <c r="J23" s="29">
        <v>6</v>
      </c>
      <c r="K23" s="63">
        <v>8</v>
      </c>
      <c r="M23" s="82">
        <f t="shared" si="3"/>
        <v>16</v>
      </c>
      <c r="N23" s="83">
        <f>COUNTIF($E$8:$I$60,"16")</f>
        <v>3</v>
      </c>
      <c r="O23" s="76"/>
      <c r="P23" s="76"/>
      <c r="Q23" s="76"/>
    </row>
    <row r="24" spans="2:17" ht="15" customHeight="1">
      <c r="B24" s="102">
        <f t="shared" si="1"/>
        <v>17</v>
      </c>
      <c r="C24" s="87">
        <f t="shared" si="2"/>
        <v>18</v>
      </c>
      <c r="D24" s="90">
        <f t="shared" si="0"/>
        <v>40298</v>
      </c>
      <c r="E24" s="24">
        <v>6</v>
      </c>
      <c r="F24" s="22">
        <v>36</v>
      </c>
      <c r="G24" s="22">
        <v>22</v>
      </c>
      <c r="H24" s="22">
        <v>25</v>
      </c>
      <c r="I24" s="22">
        <v>24</v>
      </c>
      <c r="J24" s="24">
        <v>3</v>
      </c>
      <c r="K24" s="60">
        <v>8</v>
      </c>
      <c r="M24" s="82">
        <f t="shared" si="3"/>
        <v>17</v>
      </c>
      <c r="N24" s="83">
        <f>COUNTIF($E$8:$I$60,"17")</f>
        <v>6</v>
      </c>
      <c r="O24" s="76"/>
      <c r="P24" s="76"/>
      <c r="Q24" s="76"/>
    </row>
    <row r="25" spans="2:17" ht="15" customHeight="1">
      <c r="B25" s="102">
        <f t="shared" si="1"/>
        <v>18</v>
      </c>
      <c r="C25" s="87">
        <f t="shared" si="2"/>
        <v>19</v>
      </c>
      <c r="D25" s="90">
        <f t="shared" si="0"/>
        <v>40305</v>
      </c>
      <c r="E25" s="24">
        <v>15</v>
      </c>
      <c r="F25" s="22">
        <v>21</v>
      </c>
      <c r="G25" s="22">
        <v>6</v>
      </c>
      <c r="H25" s="22">
        <v>3</v>
      </c>
      <c r="I25" s="22">
        <v>32</v>
      </c>
      <c r="J25" s="24">
        <v>7</v>
      </c>
      <c r="K25" s="60">
        <v>9</v>
      </c>
      <c r="M25" s="82">
        <f t="shared" si="3"/>
        <v>18</v>
      </c>
      <c r="N25" s="83">
        <f>COUNTIF($E$8:$I$60,"18")</f>
        <v>6</v>
      </c>
      <c r="O25" s="76"/>
      <c r="P25" s="76"/>
      <c r="Q25" s="76"/>
    </row>
    <row r="26" spans="2:17" ht="15" customHeight="1">
      <c r="B26" s="102">
        <f t="shared" si="1"/>
        <v>19</v>
      </c>
      <c r="C26" s="87">
        <f t="shared" si="2"/>
        <v>20</v>
      </c>
      <c r="D26" s="90">
        <f t="shared" si="0"/>
        <v>40312</v>
      </c>
      <c r="E26" s="59">
        <v>17</v>
      </c>
      <c r="F26" s="22">
        <v>31</v>
      </c>
      <c r="G26" s="22">
        <v>43</v>
      </c>
      <c r="H26" s="22">
        <v>47</v>
      </c>
      <c r="I26" s="22">
        <v>1</v>
      </c>
      <c r="J26" s="24">
        <v>3</v>
      </c>
      <c r="K26" s="60">
        <v>2</v>
      </c>
      <c r="M26" s="82">
        <f t="shared" si="3"/>
        <v>19</v>
      </c>
      <c r="N26" s="83">
        <f>COUNTIF($E$8:$I$60,"19")</f>
        <v>5</v>
      </c>
      <c r="O26" s="76"/>
      <c r="P26" s="76"/>
      <c r="Q26" s="76"/>
    </row>
    <row r="27" spans="2:17" ht="15" customHeight="1">
      <c r="B27" s="103">
        <f t="shared" si="1"/>
        <v>20</v>
      </c>
      <c r="C27" s="92">
        <f t="shared" si="2"/>
        <v>21</v>
      </c>
      <c r="D27" s="93">
        <f t="shared" si="0"/>
        <v>40319</v>
      </c>
      <c r="E27" s="29">
        <v>38</v>
      </c>
      <c r="F27" s="30">
        <v>19</v>
      </c>
      <c r="G27" s="30">
        <v>50</v>
      </c>
      <c r="H27" s="30">
        <v>7</v>
      </c>
      <c r="I27" s="30">
        <v>30</v>
      </c>
      <c r="J27" s="29">
        <v>4</v>
      </c>
      <c r="K27" s="63">
        <v>7</v>
      </c>
      <c r="L27" s="43"/>
      <c r="M27" s="82">
        <f t="shared" si="3"/>
        <v>20</v>
      </c>
      <c r="N27" s="83">
        <f>COUNTIF($E$8:$I$60,"20")</f>
        <v>2</v>
      </c>
      <c r="O27" s="76"/>
      <c r="P27" s="76"/>
      <c r="Q27" s="76"/>
    </row>
    <row r="28" spans="2:17" ht="15" customHeight="1">
      <c r="B28" s="102">
        <f t="shared" si="1"/>
        <v>21</v>
      </c>
      <c r="C28" s="87">
        <f t="shared" si="2"/>
        <v>22</v>
      </c>
      <c r="D28" s="90">
        <f t="shared" si="0"/>
        <v>40326</v>
      </c>
      <c r="E28" s="24">
        <v>9</v>
      </c>
      <c r="F28" s="22">
        <v>31</v>
      </c>
      <c r="G28" s="22">
        <v>32</v>
      </c>
      <c r="H28" s="22">
        <v>33</v>
      </c>
      <c r="I28" s="22">
        <v>4</v>
      </c>
      <c r="J28" s="24">
        <v>3</v>
      </c>
      <c r="K28" s="60">
        <v>7</v>
      </c>
      <c r="L28" s="43"/>
      <c r="M28" s="82">
        <f t="shared" si="3"/>
        <v>21</v>
      </c>
      <c r="N28" s="83">
        <f>COUNTIF($E$8:$I$60,"21")</f>
        <v>5</v>
      </c>
      <c r="O28" s="76"/>
      <c r="P28" s="76"/>
      <c r="Q28" s="76"/>
    </row>
    <row r="29" spans="2:17" ht="15" customHeight="1">
      <c r="B29" s="102">
        <f t="shared" si="1"/>
        <v>22</v>
      </c>
      <c r="C29" s="87">
        <f t="shared" si="2"/>
        <v>23</v>
      </c>
      <c r="D29" s="90">
        <f t="shared" si="0"/>
        <v>40333</v>
      </c>
      <c r="E29" s="24">
        <v>34</v>
      </c>
      <c r="F29" s="22">
        <v>42</v>
      </c>
      <c r="G29" s="22">
        <v>17</v>
      </c>
      <c r="H29" s="22">
        <v>40</v>
      </c>
      <c r="I29" s="22">
        <v>4</v>
      </c>
      <c r="J29" s="24">
        <v>9</v>
      </c>
      <c r="K29" s="60">
        <v>4</v>
      </c>
      <c r="M29" s="82">
        <f t="shared" si="3"/>
        <v>22</v>
      </c>
      <c r="N29" s="83">
        <f>COUNTIF($E$8:$I$60,"22")</f>
        <v>4</v>
      </c>
      <c r="O29" s="76"/>
      <c r="P29" s="76"/>
      <c r="Q29" s="76"/>
    </row>
    <row r="30" spans="2:17" ht="15" customHeight="1">
      <c r="B30" s="102">
        <f t="shared" si="1"/>
        <v>23</v>
      </c>
      <c r="C30" s="87">
        <f t="shared" si="2"/>
        <v>24</v>
      </c>
      <c r="D30" s="90">
        <f t="shared" si="0"/>
        <v>40340</v>
      </c>
      <c r="E30" s="59">
        <v>44</v>
      </c>
      <c r="F30" s="22">
        <v>2</v>
      </c>
      <c r="G30" s="22">
        <v>36</v>
      </c>
      <c r="H30" s="22">
        <v>22</v>
      </c>
      <c r="I30" s="22">
        <v>24</v>
      </c>
      <c r="J30" s="24">
        <v>2</v>
      </c>
      <c r="K30" s="60">
        <v>1</v>
      </c>
      <c r="M30" s="82">
        <f t="shared" si="3"/>
        <v>23</v>
      </c>
      <c r="N30" s="83">
        <f>COUNTIF($E$8:$I$60,"23")</f>
        <v>3</v>
      </c>
      <c r="O30" s="76"/>
      <c r="P30" s="76"/>
      <c r="Q30" s="76"/>
    </row>
    <row r="31" spans="2:17" ht="15" customHeight="1">
      <c r="B31" s="103">
        <f t="shared" si="1"/>
        <v>24</v>
      </c>
      <c r="C31" s="92">
        <f t="shared" si="2"/>
        <v>25</v>
      </c>
      <c r="D31" s="93">
        <f t="shared" si="0"/>
        <v>40347</v>
      </c>
      <c r="E31" s="29">
        <v>2</v>
      </c>
      <c r="F31" s="30">
        <v>29</v>
      </c>
      <c r="G31" s="30">
        <v>31</v>
      </c>
      <c r="H31" s="30">
        <v>38</v>
      </c>
      <c r="I31" s="30">
        <v>32</v>
      </c>
      <c r="J31" s="29">
        <v>4</v>
      </c>
      <c r="K31" s="63">
        <v>1</v>
      </c>
      <c r="M31" s="82">
        <f t="shared" si="3"/>
        <v>24</v>
      </c>
      <c r="N31" s="83">
        <f>COUNTIF($E$8:$I$60,"24")</f>
        <v>7</v>
      </c>
      <c r="O31" s="76"/>
      <c r="P31" s="76"/>
      <c r="Q31" s="76"/>
    </row>
    <row r="32" spans="2:17" ht="15" customHeight="1">
      <c r="B32" s="102">
        <f t="shared" si="1"/>
        <v>25</v>
      </c>
      <c r="C32" s="87">
        <f t="shared" si="2"/>
        <v>26</v>
      </c>
      <c r="D32" s="90">
        <f t="shared" si="0"/>
        <v>40354</v>
      </c>
      <c r="E32" s="24">
        <v>18</v>
      </c>
      <c r="F32" s="22">
        <v>1</v>
      </c>
      <c r="G32" s="22">
        <v>8</v>
      </c>
      <c r="H32" s="22">
        <v>28</v>
      </c>
      <c r="I32" s="22">
        <v>31</v>
      </c>
      <c r="J32" s="24">
        <v>9</v>
      </c>
      <c r="K32" s="60">
        <v>8</v>
      </c>
      <c r="L32" s="43"/>
      <c r="M32" s="82">
        <f t="shared" si="3"/>
        <v>25</v>
      </c>
      <c r="N32" s="83">
        <f>COUNTIF($E$8:$I$60,"25")</f>
        <v>2</v>
      </c>
      <c r="O32" s="76"/>
      <c r="P32" s="76"/>
      <c r="Q32" s="76"/>
    </row>
    <row r="33" spans="2:17" ht="15" customHeight="1">
      <c r="B33" s="102">
        <f t="shared" si="1"/>
        <v>26</v>
      </c>
      <c r="C33" s="87">
        <f t="shared" si="2"/>
        <v>27</v>
      </c>
      <c r="D33" s="90">
        <f t="shared" si="0"/>
        <v>40361</v>
      </c>
      <c r="E33" s="24">
        <v>46</v>
      </c>
      <c r="F33" s="22">
        <v>41</v>
      </c>
      <c r="G33" s="22">
        <v>36</v>
      </c>
      <c r="H33" s="22">
        <v>13</v>
      </c>
      <c r="I33" s="22">
        <v>12</v>
      </c>
      <c r="J33" s="24">
        <v>8</v>
      </c>
      <c r="K33" s="60">
        <v>1</v>
      </c>
      <c r="L33" s="70"/>
      <c r="M33" s="82">
        <f t="shared" si="3"/>
        <v>26</v>
      </c>
      <c r="N33" s="83">
        <f>COUNTIF($E$8:$I$60,"26")</f>
        <v>5</v>
      </c>
      <c r="O33" s="76"/>
      <c r="P33" s="76"/>
      <c r="Q33" s="76"/>
    </row>
    <row r="34" spans="2:17" ht="15" customHeight="1">
      <c r="B34" s="102">
        <f t="shared" si="1"/>
        <v>27</v>
      </c>
      <c r="C34" s="87">
        <f t="shared" si="2"/>
        <v>28</v>
      </c>
      <c r="D34" s="90">
        <f t="shared" si="0"/>
        <v>40368</v>
      </c>
      <c r="E34" s="59">
        <v>37</v>
      </c>
      <c r="F34" s="22">
        <v>9</v>
      </c>
      <c r="G34" s="22">
        <v>49</v>
      </c>
      <c r="H34" s="22">
        <v>24</v>
      </c>
      <c r="I34" s="22">
        <v>39</v>
      </c>
      <c r="J34" s="24">
        <v>3</v>
      </c>
      <c r="K34" s="60">
        <v>9</v>
      </c>
      <c r="M34" s="82">
        <f t="shared" si="3"/>
        <v>27</v>
      </c>
      <c r="N34" s="83">
        <f>COUNTIF($E$8:$I$60,"27")</f>
        <v>4</v>
      </c>
      <c r="O34" s="76"/>
      <c r="P34" s="76"/>
      <c r="Q34" s="76"/>
    </row>
    <row r="35" spans="2:17" ht="15" customHeight="1">
      <c r="B35" s="103">
        <f t="shared" si="1"/>
        <v>28</v>
      </c>
      <c r="C35" s="92">
        <f t="shared" si="2"/>
        <v>29</v>
      </c>
      <c r="D35" s="93">
        <f t="shared" si="0"/>
        <v>40375</v>
      </c>
      <c r="E35" s="29">
        <v>49</v>
      </c>
      <c r="F35" s="30">
        <v>46</v>
      </c>
      <c r="G35" s="30">
        <v>45</v>
      </c>
      <c r="H35" s="30">
        <v>39</v>
      </c>
      <c r="I35" s="30">
        <v>38</v>
      </c>
      <c r="J35" s="29">
        <v>7</v>
      </c>
      <c r="K35" s="63">
        <v>8</v>
      </c>
      <c r="M35" s="82">
        <f t="shared" si="3"/>
        <v>28</v>
      </c>
      <c r="N35" s="83">
        <f>COUNTIF($E$8:$I$60,"28")</f>
        <v>6</v>
      </c>
      <c r="O35" s="76"/>
      <c r="P35" s="76"/>
      <c r="Q35" s="76"/>
    </row>
    <row r="36" spans="2:17" ht="15" customHeight="1">
      <c r="B36" s="102">
        <f t="shared" si="1"/>
        <v>29</v>
      </c>
      <c r="C36" s="87">
        <f t="shared" si="2"/>
        <v>30</v>
      </c>
      <c r="D36" s="90">
        <f t="shared" si="0"/>
        <v>40382</v>
      </c>
      <c r="E36" s="24">
        <v>4</v>
      </c>
      <c r="F36" s="22">
        <v>13</v>
      </c>
      <c r="G36" s="22">
        <v>37</v>
      </c>
      <c r="H36" s="22">
        <v>35</v>
      </c>
      <c r="I36" s="22">
        <v>46</v>
      </c>
      <c r="J36" s="24">
        <v>9</v>
      </c>
      <c r="K36" s="60">
        <v>3</v>
      </c>
      <c r="M36" s="82">
        <f t="shared" si="3"/>
        <v>29</v>
      </c>
      <c r="N36" s="83">
        <f>COUNTIF($E$8:$I$60,"29")</f>
        <v>7</v>
      </c>
      <c r="O36" s="76"/>
      <c r="P36" s="76"/>
      <c r="Q36" s="76"/>
    </row>
    <row r="37" spans="2:17" ht="15" customHeight="1">
      <c r="B37" s="102">
        <f t="shared" si="1"/>
        <v>30</v>
      </c>
      <c r="C37" s="87">
        <f t="shared" si="2"/>
        <v>31</v>
      </c>
      <c r="D37" s="90">
        <f t="shared" si="0"/>
        <v>40389</v>
      </c>
      <c r="E37" s="24">
        <v>39</v>
      </c>
      <c r="F37" s="22">
        <v>11</v>
      </c>
      <c r="G37" s="22">
        <v>3</v>
      </c>
      <c r="H37" s="22">
        <v>4</v>
      </c>
      <c r="I37" s="22">
        <v>28</v>
      </c>
      <c r="J37" s="24">
        <v>8</v>
      </c>
      <c r="K37" s="60">
        <v>2</v>
      </c>
      <c r="M37" s="82">
        <f t="shared" si="3"/>
        <v>30</v>
      </c>
      <c r="N37" s="83">
        <f>COUNTIF($E$8:$I$60,"30")</f>
        <v>5</v>
      </c>
      <c r="O37" s="76"/>
      <c r="P37" s="76"/>
      <c r="Q37" s="76"/>
    </row>
    <row r="38" spans="2:17" ht="15" customHeight="1">
      <c r="B38" s="102">
        <f t="shared" si="1"/>
        <v>31</v>
      </c>
      <c r="C38" s="87">
        <f t="shared" si="2"/>
        <v>32</v>
      </c>
      <c r="D38" s="90">
        <f t="shared" si="0"/>
        <v>40396</v>
      </c>
      <c r="E38" s="59">
        <v>42</v>
      </c>
      <c r="F38" s="22">
        <v>28</v>
      </c>
      <c r="G38" s="22">
        <v>13</v>
      </c>
      <c r="H38" s="22">
        <v>29</v>
      </c>
      <c r="I38" s="22">
        <v>25</v>
      </c>
      <c r="J38" s="24">
        <v>4</v>
      </c>
      <c r="K38" s="60">
        <v>5</v>
      </c>
      <c r="L38" s="43"/>
      <c r="M38" s="82">
        <f t="shared" si="3"/>
        <v>31</v>
      </c>
      <c r="N38" s="83">
        <f>COUNTIF($E$8:$I$60,"31")</f>
        <v>7</v>
      </c>
      <c r="O38" s="76"/>
      <c r="P38" s="76"/>
      <c r="Q38" s="76"/>
    </row>
    <row r="39" spans="2:17" ht="15" customHeight="1">
      <c r="B39" s="103">
        <f t="shared" si="1"/>
        <v>32</v>
      </c>
      <c r="C39" s="92">
        <f t="shared" si="2"/>
        <v>33</v>
      </c>
      <c r="D39" s="93">
        <f t="shared" si="0"/>
        <v>40403</v>
      </c>
      <c r="E39" s="29">
        <v>15</v>
      </c>
      <c r="F39" s="30">
        <v>9</v>
      </c>
      <c r="G39" s="30">
        <v>47</v>
      </c>
      <c r="H39" s="30">
        <v>21</v>
      </c>
      <c r="I39" s="30">
        <v>4</v>
      </c>
      <c r="J39" s="29">
        <v>7</v>
      </c>
      <c r="K39" s="63">
        <v>2</v>
      </c>
      <c r="M39" s="82">
        <f t="shared" si="3"/>
        <v>32</v>
      </c>
      <c r="N39" s="83">
        <f>COUNTIF($E$8:$I$60,"32")</f>
        <v>6</v>
      </c>
      <c r="O39" s="76"/>
      <c r="P39" s="76"/>
      <c r="Q39" s="76"/>
    </row>
    <row r="40" spans="2:17" ht="15" customHeight="1">
      <c r="B40" s="102">
        <f t="shared" si="1"/>
        <v>33</v>
      </c>
      <c r="C40" s="87">
        <f t="shared" si="2"/>
        <v>34</v>
      </c>
      <c r="D40" s="90">
        <f t="shared" si="0"/>
        <v>40410</v>
      </c>
      <c r="E40" s="24">
        <v>27</v>
      </c>
      <c r="F40" s="22">
        <v>31</v>
      </c>
      <c r="G40" s="22">
        <v>5</v>
      </c>
      <c r="H40" s="22">
        <v>42</v>
      </c>
      <c r="I40" s="22">
        <v>40</v>
      </c>
      <c r="J40" s="24">
        <v>6</v>
      </c>
      <c r="K40" s="60">
        <v>1</v>
      </c>
      <c r="M40" s="82">
        <f t="shared" si="3"/>
        <v>33</v>
      </c>
      <c r="N40" s="83">
        <f>COUNTIF($E$8:$I$60,"33")</f>
        <v>4</v>
      </c>
      <c r="O40" s="76"/>
      <c r="P40" s="76"/>
      <c r="Q40" s="76"/>
    </row>
    <row r="41" spans="2:17" ht="15" customHeight="1">
      <c r="B41" s="102">
        <f t="shared" si="1"/>
        <v>34</v>
      </c>
      <c r="C41" s="87">
        <f t="shared" si="2"/>
        <v>35</v>
      </c>
      <c r="D41" s="90">
        <f t="shared" si="0"/>
        <v>40417</v>
      </c>
      <c r="E41" s="24">
        <v>13</v>
      </c>
      <c r="F41" s="22">
        <v>6</v>
      </c>
      <c r="G41" s="22">
        <v>30</v>
      </c>
      <c r="H41" s="22">
        <v>1</v>
      </c>
      <c r="I41" s="22">
        <v>49</v>
      </c>
      <c r="J41" s="24">
        <v>1</v>
      </c>
      <c r="K41" s="60">
        <v>9</v>
      </c>
      <c r="M41" s="82">
        <f t="shared" si="3"/>
        <v>34</v>
      </c>
      <c r="N41" s="83">
        <f>COUNTIF($E$8:$I$60,"34")</f>
        <v>3</v>
      </c>
      <c r="O41" s="76"/>
      <c r="P41" s="76"/>
      <c r="Q41" s="76"/>
    </row>
    <row r="42" spans="2:17" ht="15" customHeight="1">
      <c r="B42" s="102">
        <f t="shared" si="1"/>
        <v>35</v>
      </c>
      <c r="C42" s="87">
        <f t="shared" si="2"/>
        <v>36</v>
      </c>
      <c r="D42" s="90">
        <f t="shared" si="0"/>
        <v>40424</v>
      </c>
      <c r="E42" s="59">
        <v>24</v>
      </c>
      <c r="F42" s="22">
        <v>49</v>
      </c>
      <c r="G42" s="22">
        <v>47</v>
      </c>
      <c r="H42" s="22">
        <v>26</v>
      </c>
      <c r="I42" s="22">
        <v>13</v>
      </c>
      <c r="J42" s="24">
        <v>4</v>
      </c>
      <c r="K42" s="60">
        <v>8</v>
      </c>
      <c r="L42" s="43"/>
      <c r="M42" s="82">
        <f t="shared" si="3"/>
        <v>35</v>
      </c>
      <c r="N42" s="83">
        <f>COUNTIF($E$8:$I$60,"35")</f>
        <v>5</v>
      </c>
      <c r="O42" s="76"/>
      <c r="P42" s="76"/>
      <c r="Q42" s="76"/>
    </row>
    <row r="43" spans="2:17" ht="15" customHeight="1">
      <c r="B43" s="103">
        <f t="shared" si="1"/>
        <v>36</v>
      </c>
      <c r="C43" s="92">
        <f t="shared" si="2"/>
        <v>37</v>
      </c>
      <c r="D43" s="93">
        <f t="shared" si="0"/>
        <v>40431</v>
      </c>
      <c r="E43" s="29">
        <v>35</v>
      </c>
      <c r="F43" s="30">
        <v>41</v>
      </c>
      <c r="G43" s="30">
        <v>21</v>
      </c>
      <c r="H43" s="30">
        <v>45</v>
      </c>
      <c r="I43" s="30">
        <v>17</v>
      </c>
      <c r="J43" s="29">
        <v>5</v>
      </c>
      <c r="K43" s="63">
        <v>1</v>
      </c>
      <c r="M43" s="82">
        <f t="shared" si="3"/>
        <v>36</v>
      </c>
      <c r="N43" s="83">
        <f>COUNTIF($E$8:$I$60,"36")</f>
        <v>9</v>
      </c>
      <c r="O43" s="76"/>
      <c r="P43" s="76"/>
      <c r="Q43" s="76"/>
    </row>
    <row r="44" spans="2:17" ht="15" customHeight="1">
      <c r="B44" s="102">
        <f t="shared" si="1"/>
        <v>37</v>
      </c>
      <c r="C44" s="87">
        <f t="shared" si="2"/>
        <v>38</v>
      </c>
      <c r="D44" s="90">
        <f t="shared" si="0"/>
        <v>40438</v>
      </c>
      <c r="E44" s="24">
        <v>50</v>
      </c>
      <c r="F44" s="22">
        <v>27</v>
      </c>
      <c r="G44" s="22">
        <v>38</v>
      </c>
      <c r="H44" s="22">
        <v>17</v>
      </c>
      <c r="I44" s="22">
        <v>29</v>
      </c>
      <c r="J44" s="24">
        <v>3</v>
      </c>
      <c r="K44" s="60">
        <v>1</v>
      </c>
      <c r="M44" s="82">
        <f t="shared" si="3"/>
        <v>37</v>
      </c>
      <c r="N44" s="83">
        <f>COUNTIF($E$8:$I$60,"37")</f>
        <v>4</v>
      </c>
      <c r="O44" s="76"/>
      <c r="P44" s="76"/>
      <c r="Q44" s="76"/>
    </row>
    <row r="45" spans="2:17" ht="15" customHeight="1">
      <c r="B45" s="102">
        <f t="shared" si="1"/>
        <v>38</v>
      </c>
      <c r="C45" s="87">
        <f t="shared" si="2"/>
        <v>39</v>
      </c>
      <c r="D45" s="90">
        <f t="shared" si="0"/>
        <v>40445</v>
      </c>
      <c r="E45" s="24">
        <v>1</v>
      </c>
      <c r="F45" s="22">
        <v>16</v>
      </c>
      <c r="G45" s="22">
        <v>48</v>
      </c>
      <c r="H45" s="22">
        <v>4</v>
      </c>
      <c r="I45" s="22">
        <v>40</v>
      </c>
      <c r="J45" s="24">
        <v>1</v>
      </c>
      <c r="K45" s="60">
        <v>9</v>
      </c>
      <c r="L45" s="43"/>
      <c r="M45" s="82">
        <f t="shared" si="3"/>
        <v>38</v>
      </c>
      <c r="N45" s="83">
        <f>COUNTIF($E$8:$I$60,"38")</f>
        <v>11</v>
      </c>
      <c r="O45" s="76"/>
      <c r="P45" s="76"/>
      <c r="Q45" s="76"/>
    </row>
    <row r="46" spans="2:17" ht="15" customHeight="1">
      <c r="B46" s="102">
        <f t="shared" si="1"/>
        <v>39</v>
      </c>
      <c r="C46" s="87">
        <f t="shared" si="2"/>
        <v>40</v>
      </c>
      <c r="D46" s="90">
        <f t="shared" si="0"/>
        <v>40452</v>
      </c>
      <c r="E46" s="59">
        <v>4</v>
      </c>
      <c r="F46" s="22">
        <v>27</v>
      </c>
      <c r="G46" s="22">
        <v>6</v>
      </c>
      <c r="H46" s="22">
        <v>48</v>
      </c>
      <c r="I46" s="22">
        <v>1</v>
      </c>
      <c r="J46" s="24">
        <v>1</v>
      </c>
      <c r="K46" s="60">
        <v>6</v>
      </c>
      <c r="M46" s="82">
        <f t="shared" si="3"/>
        <v>39</v>
      </c>
      <c r="N46" s="83">
        <f>COUNTIF($E$8:$I$60,"39")</f>
        <v>8</v>
      </c>
      <c r="O46" s="76"/>
      <c r="P46" s="76"/>
      <c r="Q46" s="76"/>
    </row>
    <row r="47" spans="2:17" ht="15" customHeight="1">
      <c r="B47" s="103">
        <f t="shared" si="1"/>
        <v>40</v>
      </c>
      <c r="C47" s="92">
        <f t="shared" si="2"/>
        <v>41</v>
      </c>
      <c r="D47" s="93">
        <f t="shared" si="0"/>
        <v>40459</v>
      </c>
      <c r="E47" s="29">
        <v>46</v>
      </c>
      <c r="F47" s="30">
        <v>35</v>
      </c>
      <c r="G47" s="30">
        <v>39</v>
      </c>
      <c r="H47" s="30">
        <v>30</v>
      </c>
      <c r="I47" s="30">
        <v>9</v>
      </c>
      <c r="J47" s="29">
        <v>6</v>
      </c>
      <c r="K47" s="63">
        <v>8</v>
      </c>
      <c r="M47" s="82">
        <f t="shared" si="3"/>
        <v>40</v>
      </c>
      <c r="N47" s="83">
        <f>COUNTIF($E$8:$I$60,"40")</f>
        <v>5</v>
      </c>
      <c r="O47" s="76"/>
      <c r="P47" s="76"/>
      <c r="Q47" s="76"/>
    </row>
    <row r="48" spans="2:17" ht="15" customHeight="1">
      <c r="B48" s="102">
        <f t="shared" si="1"/>
        <v>41</v>
      </c>
      <c r="C48" s="87">
        <f t="shared" si="2"/>
        <v>42</v>
      </c>
      <c r="D48" s="90">
        <f t="shared" si="0"/>
        <v>40466</v>
      </c>
      <c r="E48" s="24">
        <v>38</v>
      </c>
      <c r="F48" s="22">
        <v>31</v>
      </c>
      <c r="G48" s="22">
        <v>2</v>
      </c>
      <c r="H48" s="22">
        <v>36</v>
      </c>
      <c r="I48" s="22">
        <v>43</v>
      </c>
      <c r="J48" s="24">
        <v>7</v>
      </c>
      <c r="K48" s="60">
        <v>3</v>
      </c>
      <c r="M48" s="82">
        <f t="shared" si="3"/>
        <v>41</v>
      </c>
      <c r="N48" s="83">
        <f>COUNTIF($E$8:$I$60,"41")</f>
        <v>3</v>
      </c>
      <c r="O48" s="76"/>
      <c r="P48" s="76"/>
      <c r="Q48" s="76"/>
    </row>
    <row r="49" spans="2:17" ht="15" customHeight="1">
      <c r="B49" s="102">
        <f t="shared" si="1"/>
        <v>42</v>
      </c>
      <c r="C49" s="87">
        <f t="shared" si="2"/>
        <v>43</v>
      </c>
      <c r="D49" s="90">
        <f t="shared" si="0"/>
        <v>40473</v>
      </c>
      <c r="E49" s="24">
        <v>39</v>
      </c>
      <c r="F49" s="22">
        <v>5</v>
      </c>
      <c r="G49" s="22">
        <v>11</v>
      </c>
      <c r="H49" s="22">
        <v>9</v>
      </c>
      <c r="I49" s="22">
        <v>4</v>
      </c>
      <c r="J49" s="24">
        <v>3</v>
      </c>
      <c r="K49" s="60">
        <v>5</v>
      </c>
      <c r="M49" s="82">
        <f t="shared" si="3"/>
        <v>42</v>
      </c>
      <c r="N49" s="83">
        <f>COUNTIF($E$8:$I$60,"42")</f>
        <v>7</v>
      </c>
      <c r="O49" s="76"/>
      <c r="P49" s="76"/>
      <c r="Q49" s="76"/>
    </row>
    <row r="50" spans="2:17" ht="15" customHeight="1">
      <c r="B50" s="102">
        <f t="shared" si="1"/>
        <v>43</v>
      </c>
      <c r="C50" s="87">
        <f t="shared" si="2"/>
        <v>44</v>
      </c>
      <c r="D50" s="90">
        <f t="shared" si="0"/>
        <v>40480</v>
      </c>
      <c r="E50" s="59">
        <v>32</v>
      </c>
      <c r="F50" s="22">
        <v>22</v>
      </c>
      <c r="G50" s="22">
        <v>16</v>
      </c>
      <c r="H50" s="22">
        <v>42</v>
      </c>
      <c r="I50" s="22">
        <v>20</v>
      </c>
      <c r="J50" s="24">
        <v>8</v>
      </c>
      <c r="K50" s="60">
        <v>9</v>
      </c>
      <c r="M50" s="82">
        <f t="shared" si="3"/>
        <v>43</v>
      </c>
      <c r="N50" s="83">
        <f>COUNTIF($E$8:$I$60,"43")</f>
        <v>8</v>
      </c>
      <c r="O50" s="76"/>
      <c r="P50" s="76"/>
      <c r="Q50" s="76"/>
    </row>
    <row r="51" spans="2:17" ht="15" customHeight="1">
      <c r="B51" s="103">
        <f t="shared" si="1"/>
        <v>44</v>
      </c>
      <c r="C51" s="92">
        <f t="shared" si="2"/>
        <v>45</v>
      </c>
      <c r="D51" s="93">
        <f t="shared" si="0"/>
        <v>40487</v>
      </c>
      <c r="E51" s="29">
        <v>21</v>
      </c>
      <c r="F51" s="30">
        <v>23</v>
      </c>
      <c r="G51" s="30">
        <v>33</v>
      </c>
      <c r="H51" s="30">
        <v>50</v>
      </c>
      <c r="I51" s="30">
        <v>40</v>
      </c>
      <c r="J51" s="29">
        <v>5</v>
      </c>
      <c r="K51" s="63">
        <v>4</v>
      </c>
      <c r="M51" s="82">
        <f t="shared" si="3"/>
        <v>44</v>
      </c>
      <c r="N51" s="83">
        <f>COUNTIF($E$8:$I$60,"44")</f>
        <v>4</v>
      </c>
      <c r="O51" s="76"/>
      <c r="P51" s="76"/>
      <c r="Q51" s="76"/>
    </row>
    <row r="52" spans="2:17" ht="15" customHeight="1">
      <c r="B52" s="102">
        <f t="shared" si="1"/>
        <v>45</v>
      </c>
      <c r="C52" s="87">
        <f t="shared" si="2"/>
        <v>46</v>
      </c>
      <c r="D52" s="90">
        <f t="shared" si="0"/>
        <v>40494</v>
      </c>
      <c r="E52" s="24">
        <v>23</v>
      </c>
      <c r="F52" s="22">
        <v>47</v>
      </c>
      <c r="G52" s="22">
        <v>7</v>
      </c>
      <c r="H52" s="22">
        <v>19</v>
      </c>
      <c r="I52" s="22">
        <v>29</v>
      </c>
      <c r="J52" s="24">
        <v>6</v>
      </c>
      <c r="K52" s="60">
        <v>1</v>
      </c>
      <c r="L52" s="43"/>
      <c r="M52" s="82">
        <f t="shared" si="3"/>
        <v>45</v>
      </c>
      <c r="N52" s="83">
        <f>COUNTIF($E$8:$I$60,"45")</f>
        <v>5</v>
      </c>
      <c r="O52" s="76"/>
      <c r="P52" s="76"/>
      <c r="Q52" s="76"/>
    </row>
    <row r="53" spans="2:17" ht="15" customHeight="1">
      <c r="B53" s="102">
        <f t="shared" si="1"/>
        <v>46</v>
      </c>
      <c r="C53" s="87">
        <f t="shared" si="2"/>
        <v>47</v>
      </c>
      <c r="D53" s="90">
        <f t="shared" si="0"/>
        <v>40501</v>
      </c>
      <c r="E53" s="24">
        <v>36</v>
      </c>
      <c r="F53" s="22">
        <v>12</v>
      </c>
      <c r="G53" s="22">
        <v>15</v>
      </c>
      <c r="H53" s="22">
        <v>45</v>
      </c>
      <c r="I53" s="22">
        <v>32</v>
      </c>
      <c r="J53" s="24">
        <v>9</v>
      </c>
      <c r="K53" s="60">
        <v>7</v>
      </c>
      <c r="M53" s="82">
        <f t="shared" si="3"/>
        <v>46</v>
      </c>
      <c r="N53" s="83">
        <f>COUNTIF($E$8:$I$60,"46")</f>
        <v>11</v>
      </c>
      <c r="O53" s="76"/>
      <c r="P53" s="76"/>
      <c r="Q53" s="76"/>
    </row>
    <row r="54" spans="2:17" ht="15" customHeight="1">
      <c r="B54" s="102">
        <f t="shared" si="1"/>
        <v>47</v>
      </c>
      <c r="C54" s="87">
        <f t="shared" si="2"/>
        <v>48</v>
      </c>
      <c r="D54" s="90">
        <f t="shared" si="0"/>
        <v>40508</v>
      </c>
      <c r="E54" s="59">
        <v>9</v>
      </c>
      <c r="F54" s="22">
        <v>41</v>
      </c>
      <c r="G54" s="22">
        <v>36</v>
      </c>
      <c r="H54" s="22">
        <v>49</v>
      </c>
      <c r="I54" s="22">
        <v>28</v>
      </c>
      <c r="J54" s="24">
        <v>7</v>
      </c>
      <c r="K54" s="60">
        <v>5</v>
      </c>
      <c r="M54" s="82">
        <f t="shared" si="3"/>
        <v>47</v>
      </c>
      <c r="N54" s="83">
        <f>COUNTIF($E$8:$I$60,"47")</f>
        <v>4</v>
      </c>
      <c r="O54" s="76"/>
      <c r="P54" s="76"/>
      <c r="Q54" s="76"/>
    </row>
    <row r="55" spans="2:17" ht="15" customHeight="1">
      <c r="B55" s="103">
        <f t="shared" si="1"/>
        <v>48</v>
      </c>
      <c r="C55" s="92">
        <f t="shared" si="2"/>
        <v>49</v>
      </c>
      <c r="D55" s="93">
        <f t="shared" si="0"/>
        <v>40515</v>
      </c>
      <c r="E55" s="29">
        <v>28</v>
      </c>
      <c r="F55" s="30">
        <v>32</v>
      </c>
      <c r="G55" s="30">
        <v>46</v>
      </c>
      <c r="H55" s="30">
        <v>8</v>
      </c>
      <c r="I55" s="30">
        <v>19</v>
      </c>
      <c r="J55" s="29">
        <v>4</v>
      </c>
      <c r="K55" s="63">
        <v>7</v>
      </c>
      <c r="M55" s="82">
        <f t="shared" si="3"/>
        <v>48</v>
      </c>
      <c r="N55" s="83">
        <f>COUNTIF($E$8:$I$60,"48")</f>
        <v>2</v>
      </c>
      <c r="O55" s="76"/>
      <c r="P55" s="76"/>
      <c r="Q55" s="76"/>
    </row>
    <row r="56" spans="2:17" ht="15" customHeight="1">
      <c r="B56" s="102">
        <f t="shared" si="1"/>
        <v>49</v>
      </c>
      <c r="C56" s="87">
        <f t="shared" si="2"/>
        <v>50</v>
      </c>
      <c r="D56" s="90">
        <f t="shared" si="0"/>
        <v>40522</v>
      </c>
      <c r="E56" s="24">
        <v>46</v>
      </c>
      <c r="F56" s="22">
        <v>2</v>
      </c>
      <c r="G56" s="22">
        <v>10</v>
      </c>
      <c r="H56" s="22">
        <v>3</v>
      </c>
      <c r="I56" s="22">
        <v>33</v>
      </c>
      <c r="J56" s="24">
        <v>8</v>
      </c>
      <c r="K56" s="60">
        <v>7</v>
      </c>
      <c r="L56" s="43"/>
      <c r="M56" s="82">
        <f t="shared" si="3"/>
        <v>49</v>
      </c>
      <c r="N56" s="83">
        <f>COUNTIF($E$8:$I$60,"49")</f>
        <v>7</v>
      </c>
      <c r="O56" s="76"/>
      <c r="P56" s="76"/>
      <c r="Q56" s="76"/>
    </row>
    <row r="57" spans="2:17" ht="15" customHeight="1" thickBot="1">
      <c r="B57" s="102">
        <f t="shared" si="1"/>
        <v>50</v>
      </c>
      <c r="C57" s="87">
        <f t="shared" si="2"/>
        <v>51</v>
      </c>
      <c r="D57" s="90">
        <f t="shared" si="0"/>
        <v>40529</v>
      </c>
      <c r="E57" s="24">
        <v>3</v>
      </c>
      <c r="F57" s="22">
        <v>35</v>
      </c>
      <c r="G57" s="22">
        <v>29</v>
      </c>
      <c r="H57" s="22">
        <v>42</v>
      </c>
      <c r="I57" s="22">
        <v>20</v>
      </c>
      <c r="J57" s="24">
        <v>3</v>
      </c>
      <c r="K57" s="60">
        <v>8</v>
      </c>
      <c r="L57" s="43"/>
      <c r="M57" s="84">
        <f t="shared" si="3"/>
        <v>50</v>
      </c>
      <c r="N57" s="85">
        <f>COUNTIF($E$8:$I$60,"50")</f>
        <v>4</v>
      </c>
      <c r="O57" s="76"/>
      <c r="P57" s="76"/>
      <c r="Q57" s="76"/>
    </row>
    <row r="58" spans="2:12" ht="15" customHeight="1">
      <c r="B58" s="102">
        <f t="shared" si="1"/>
        <v>51</v>
      </c>
      <c r="C58" s="87">
        <f t="shared" si="2"/>
        <v>52</v>
      </c>
      <c r="D58" s="90">
        <f t="shared" si="0"/>
        <v>40536</v>
      </c>
      <c r="E58" s="59">
        <v>46</v>
      </c>
      <c r="F58" s="22">
        <v>19</v>
      </c>
      <c r="G58" s="22">
        <v>42</v>
      </c>
      <c r="H58" s="22">
        <v>36</v>
      </c>
      <c r="I58" s="22">
        <v>38</v>
      </c>
      <c r="J58" s="24">
        <v>8</v>
      </c>
      <c r="K58" s="60">
        <v>2</v>
      </c>
      <c r="L58" s="43"/>
    </row>
    <row r="59" spans="2:11" ht="15" customHeight="1" thickBot="1">
      <c r="B59" s="104">
        <f t="shared" si="1"/>
        <v>52</v>
      </c>
      <c r="C59" s="100">
        <f t="shared" si="2"/>
        <v>53</v>
      </c>
      <c r="D59" s="99">
        <f t="shared" si="0"/>
        <v>40543</v>
      </c>
      <c r="E59" s="67">
        <v>2</v>
      </c>
      <c r="F59" s="68">
        <v>24</v>
      </c>
      <c r="G59" s="68">
        <v>43</v>
      </c>
      <c r="H59" s="68">
        <v>38</v>
      </c>
      <c r="I59" s="68">
        <v>34</v>
      </c>
      <c r="J59" s="67">
        <v>1</v>
      </c>
      <c r="K59" s="69">
        <v>7</v>
      </c>
    </row>
    <row r="60" spans="3:11" ht="5.25" customHeight="1">
      <c r="C60" s="2"/>
      <c r="J60" s="2"/>
      <c r="K60" s="2"/>
    </row>
    <row r="61" ht="12.75">
      <c r="B61" s="97" t="s">
        <v>23</v>
      </c>
    </row>
  </sheetData>
  <sheetProtection sheet="1" objects="1" scenarios="1"/>
  <mergeCells count="5">
    <mergeCell ref="P6:Q6"/>
    <mergeCell ref="B3:E3"/>
    <mergeCell ref="D6:D7"/>
    <mergeCell ref="E6:K6"/>
    <mergeCell ref="M6:N6"/>
  </mergeCells>
  <printOptions horizontalCentered="1"/>
  <pageMargins left="0.5905511811023623" right="0.5905511811023623" top="0.984251968503937" bottom="0.5905511811023623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4">
      <selection activeCell="F97" sqref="F97"/>
    </sheetView>
  </sheetViews>
  <sheetFormatPr defaultColWidth="12.421875" defaultRowHeight="12.75"/>
  <cols>
    <col min="1" max="1" width="7.1406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5.140625" style="0" customWidth="1"/>
    <col min="13" max="13" width="12.421875" style="0" customWidth="1"/>
    <col min="14" max="14" width="13.57421875" style="0" customWidth="1"/>
    <col min="15" max="15" width="5.8515625" style="0" customWidth="1"/>
    <col min="16" max="16" width="10.00390625" style="0" customWidth="1"/>
    <col min="17" max="17" width="9.28125" style="0" customWidth="1"/>
  </cols>
  <sheetData>
    <row r="1" spans="2:11" ht="15.75" thickBot="1">
      <c r="B1" s="352" t="s">
        <v>77</v>
      </c>
      <c r="C1" s="353"/>
      <c r="D1" s="353"/>
      <c r="E1" s="353"/>
      <c r="F1" s="353"/>
      <c r="G1" s="354"/>
      <c r="J1" s="2"/>
      <c r="K1" s="2"/>
    </row>
    <row r="2" spans="3:11" ht="12.75">
      <c r="C2" s="2"/>
      <c r="J2" s="2"/>
      <c r="K2" s="2"/>
    </row>
    <row r="3" spans="2:11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</row>
    <row r="4" spans="3:17" ht="25.5">
      <c r="C4" s="44" t="s">
        <v>24</v>
      </c>
      <c r="D4" s="4"/>
      <c r="E4" s="4"/>
      <c r="F4" s="4"/>
      <c r="G4" s="4"/>
      <c r="H4" s="4"/>
      <c r="I4" s="4"/>
      <c r="J4" s="4"/>
      <c r="K4" s="4"/>
      <c r="M4" s="74" t="s">
        <v>14</v>
      </c>
      <c r="N4" s="75"/>
      <c r="O4" s="75"/>
      <c r="P4" s="75"/>
      <c r="Q4" s="75"/>
    </row>
    <row r="5" spans="3:17" ht="6.75" customHeight="1" thickBot="1">
      <c r="C5" s="4"/>
      <c r="D5" s="4"/>
      <c r="E5" s="72"/>
      <c r="F5" s="72"/>
      <c r="G5" s="72"/>
      <c r="H5" s="72"/>
      <c r="I5" s="72"/>
      <c r="J5" s="4"/>
      <c r="K5" s="4"/>
      <c r="M5" s="76"/>
      <c r="N5" s="76"/>
      <c r="O5" s="76"/>
      <c r="P5" s="76"/>
      <c r="Q5" s="76"/>
    </row>
    <row r="6" spans="2:17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M6" s="339" t="s">
        <v>15</v>
      </c>
      <c r="N6" s="340"/>
      <c r="O6" s="76"/>
      <c r="P6" s="339" t="s">
        <v>5</v>
      </c>
      <c r="Q6" s="340"/>
    </row>
    <row r="7" spans="2:17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115" t="s">
        <v>5</v>
      </c>
      <c r="K7" s="115"/>
      <c r="M7" s="77" t="s">
        <v>16</v>
      </c>
      <c r="N7" s="77" t="s">
        <v>17</v>
      </c>
      <c r="O7" s="78"/>
      <c r="P7" s="77" t="s">
        <v>16</v>
      </c>
      <c r="Q7" s="77" t="s">
        <v>17</v>
      </c>
    </row>
    <row r="8" spans="2:17" ht="15" customHeight="1">
      <c r="B8" s="132">
        <v>1</v>
      </c>
      <c r="C8" s="133" t="s">
        <v>25</v>
      </c>
      <c r="D8" s="134">
        <v>40550</v>
      </c>
      <c r="E8" s="116">
        <v>32</v>
      </c>
      <c r="F8" s="70">
        <v>22</v>
      </c>
      <c r="G8" s="70">
        <v>1</v>
      </c>
      <c r="H8" s="70">
        <v>48</v>
      </c>
      <c r="I8" s="70">
        <v>50</v>
      </c>
      <c r="J8" s="117">
        <v>7</v>
      </c>
      <c r="K8" s="118">
        <v>6</v>
      </c>
      <c r="M8" s="79">
        <v>1</v>
      </c>
      <c r="N8" s="80">
        <f>COUNTIF($E$8:$I$93,"1")</f>
        <v>9</v>
      </c>
      <c r="O8" s="76"/>
      <c r="P8" s="81">
        <v>1</v>
      </c>
      <c r="Q8" s="80">
        <f>COUNTIF($J$8:$K$93,"1")</f>
        <v>14</v>
      </c>
    </row>
    <row r="9" spans="2:17" ht="15" customHeight="1">
      <c r="B9" s="102">
        <f aca="true" t="shared" si="0" ref="B9:B25">+B8+1</f>
        <v>2</v>
      </c>
      <c r="C9" s="113" t="s">
        <v>26</v>
      </c>
      <c r="D9" s="135">
        <f aca="true" t="shared" si="1" ref="D9:D25">D8+7</f>
        <v>40557</v>
      </c>
      <c r="E9" s="70">
        <v>44</v>
      </c>
      <c r="F9" s="70">
        <v>2</v>
      </c>
      <c r="G9" s="70">
        <v>24</v>
      </c>
      <c r="H9" s="70">
        <v>14</v>
      </c>
      <c r="I9" s="70">
        <v>39</v>
      </c>
      <c r="J9" s="117">
        <v>7</v>
      </c>
      <c r="K9" s="118">
        <v>6</v>
      </c>
      <c r="M9" s="82">
        <f aca="true" t="shared" si="2" ref="M9:M40">+M8+1</f>
        <v>2</v>
      </c>
      <c r="N9" s="83">
        <f>COUNTIF($E$8:$I$93,"2")</f>
        <v>7</v>
      </c>
      <c r="O9" s="76"/>
      <c r="P9" s="82">
        <f aca="true" t="shared" si="3" ref="P9:P16">+P8+1</f>
        <v>2</v>
      </c>
      <c r="Q9" s="83">
        <f>COUNTIF($J$8:$K$93,"2")</f>
        <v>22</v>
      </c>
    </row>
    <row r="10" spans="2:17" ht="15" customHeight="1">
      <c r="B10" s="102">
        <f t="shared" si="0"/>
        <v>3</v>
      </c>
      <c r="C10" s="113" t="s">
        <v>27</v>
      </c>
      <c r="D10" s="135">
        <f t="shared" si="1"/>
        <v>40564</v>
      </c>
      <c r="E10" s="70">
        <v>21</v>
      </c>
      <c r="F10" s="70">
        <v>11</v>
      </c>
      <c r="G10" s="70">
        <v>13</v>
      </c>
      <c r="H10" s="70">
        <v>3</v>
      </c>
      <c r="I10" s="70">
        <v>18</v>
      </c>
      <c r="J10" s="117">
        <v>5</v>
      </c>
      <c r="K10" s="118">
        <v>4</v>
      </c>
      <c r="M10" s="82">
        <f t="shared" si="2"/>
        <v>3</v>
      </c>
      <c r="N10" s="83">
        <f>COUNTIF($E$8:$I$93,"3")</f>
        <v>5</v>
      </c>
      <c r="O10" s="76"/>
      <c r="P10" s="82">
        <f t="shared" si="3"/>
        <v>3</v>
      </c>
      <c r="Q10" s="83">
        <f>COUNTIF($J$8:$K$93,"3")</f>
        <v>17</v>
      </c>
    </row>
    <row r="11" spans="2:17" ht="15" customHeight="1">
      <c r="B11" s="103">
        <f t="shared" si="0"/>
        <v>4</v>
      </c>
      <c r="C11" s="114" t="s">
        <v>28</v>
      </c>
      <c r="D11" s="136">
        <f t="shared" si="1"/>
        <v>40571</v>
      </c>
      <c r="E11" s="129">
        <v>41</v>
      </c>
      <c r="F11" s="129">
        <v>24</v>
      </c>
      <c r="G11" s="129">
        <v>23</v>
      </c>
      <c r="H11" s="129">
        <v>42</v>
      </c>
      <c r="I11" s="129">
        <v>13</v>
      </c>
      <c r="J11" s="128">
        <v>5</v>
      </c>
      <c r="K11" s="130">
        <v>1</v>
      </c>
      <c r="M11" s="82">
        <f t="shared" si="2"/>
        <v>4</v>
      </c>
      <c r="N11" s="83">
        <f>COUNTIF($E$8:$I$93,"4")</f>
        <v>9</v>
      </c>
      <c r="O11" s="76"/>
      <c r="P11" s="82">
        <f t="shared" si="3"/>
        <v>4</v>
      </c>
      <c r="Q11" s="83">
        <f>COUNTIF($J$8:$K$93,"4")</f>
        <v>15</v>
      </c>
    </row>
    <row r="12" spans="2:17" ht="15" customHeight="1">
      <c r="B12" s="102">
        <f t="shared" si="0"/>
        <v>5</v>
      </c>
      <c r="C12" s="113" t="s">
        <v>29</v>
      </c>
      <c r="D12" s="135">
        <f t="shared" si="1"/>
        <v>40578</v>
      </c>
      <c r="E12" s="70">
        <v>47</v>
      </c>
      <c r="F12" s="70">
        <v>35</v>
      </c>
      <c r="G12" s="70">
        <v>11</v>
      </c>
      <c r="H12" s="70">
        <v>2</v>
      </c>
      <c r="I12" s="70">
        <v>24</v>
      </c>
      <c r="J12" s="117">
        <v>5</v>
      </c>
      <c r="K12" s="118">
        <v>9</v>
      </c>
      <c r="L12" s="70"/>
      <c r="M12" s="82">
        <f t="shared" si="2"/>
        <v>5</v>
      </c>
      <c r="N12" s="83">
        <f>COUNTIF($E$8:$I$93,"5")</f>
        <v>7</v>
      </c>
      <c r="O12" s="76"/>
      <c r="P12" s="82">
        <f t="shared" si="3"/>
        <v>5</v>
      </c>
      <c r="Q12" s="83">
        <f>COUNTIF($J$8:$K$93,"5")</f>
        <v>19</v>
      </c>
    </row>
    <row r="13" spans="2:17" ht="15" customHeight="1">
      <c r="B13" s="102">
        <f t="shared" si="0"/>
        <v>6</v>
      </c>
      <c r="C13" s="113" t="s">
        <v>30</v>
      </c>
      <c r="D13" s="135">
        <f t="shared" si="1"/>
        <v>40585</v>
      </c>
      <c r="E13" s="70">
        <v>15</v>
      </c>
      <c r="F13" s="70">
        <v>14</v>
      </c>
      <c r="G13" s="70">
        <v>12</v>
      </c>
      <c r="H13" s="70">
        <v>19</v>
      </c>
      <c r="I13" s="70">
        <v>23</v>
      </c>
      <c r="J13" s="117">
        <v>7</v>
      </c>
      <c r="K13" s="118">
        <v>8</v>
      </c>
      <c r="M13" s="82">
        <f t="shared" si="2"/>
        <v>6</v>
      </c>
      <c r="N13" s="83">
        <f>COUNTIF($E$8:$I$93,"6")</f>
        <v>8</v>
      </c>
      <c r="O13" s="76"/>
      <c r="P13" s="82">
        <f t="shared" si="3"/>
        <v>6</v>
      </c>
      <c r="Q13" s="83">
        <f>COUNTIF($J$8:$K$93,"6")</f>
        <v>9</v>
      </c>
    </row>
    <row r="14" spans="2:17" ht="15" customHeight="1">
      <c r="B14" s="102">
        <f t="shared" si="0"/>
        <v>7</v>
      </c>
      <c r="C14" s="113" t="s">
        <v>31</v>
      </c>
      <c r="D14" s="135">
        <f t="shared" si="1"/>
        <v>40592</v>
      </c>
      <c r="E14" s="116">
        <v>45</v>
      </c>
      <c r="F14" s="70">
        <v>3</v>
      </c>
      <c r="G14" s="70">
        <v>49</v>
      </c>
      <c r="H14" s="70">
        <v>15</v>
      </c>
      <c r="I14" s="70">
        <v>2</v>
      </c>
      <c r="J14" s="117">
        <v>9</v>
      </c>
      <c r="K14" s="118">
        <v>5</v>
      </c>
      <c r="M14" s="82">
        <f t="shared" si="2"/>
        <v>7</v>
      </c>
      <c r="N14" s="83">
        <f>COUNTIF($E$8:$I$93,"7")</f>
        <v>5</v>
      </c>
      <c r="O14" s="76"/>
      <c r="P14" s="82">
        <f t="shared" si="3"/>
        <v>7</v>
      </c>
      <c r="Q14" s="83">
        <f>COUNTIF($J$8:$K$93,"7")</f>
        <v>17</v>
      </c>
    </row>
    <row r="15" spans="2:17" ht="15" customHeight="1">
      <c r="B15" s="103">
        <f t="shared" si="0"/>
        <v>8</v>
      </c>
      <c r="C15" s="114" t="s">
        <v>32</v>
      </c>
      <c r="D15" s="136">
        <f t="shared" si="1"/>
        <v>40599</v>
      </c>
      <c r="E15" s="120">
        <v>42</v>
      </c>
      <c r="F15" s="120">
        <v>45</v>
      </c>
      <c r="G15" s="120">
        <v>13</v>
      </c>
      <c r="H15" s="120">
        <v>48</v>
      </c>
      <c r="I15" s="120">
        <v>12</v>
      </c>
      <c r="J15" s="119">
        <v>3</v>
      </c>
      <c r="K15" s="121">
        <v>9</v>
      </c>
      <c r="L15" s="43"/>
      <c r="M15" s="82">
        <f t="shared" si="2"/>
        <v>8</v>
      </c>
      <c r="N15" s="83">
        <f>COUNTIF($E$8:$I$93,"8")</f>
        <v>4</v>
      </c>
      <c r="O15" s="76"/>
      <c r="P15" s="82">
        <f t="shared" si="3"/>
        <v>8</v>
      </c>
      <c r="Q15" s="83">
        <f>COUNTIF($J$8:$K$93,"8")</f>
        <v>19</v>
      </c>
    </row>
    <row r="16" spans="2:17" ht="15" customHeight="1">
      <c r="B16" s="102">
        <f t="shared" si="0"/>
        <v>9</v>
      </c>
      <c r="C16" s="113" t="s">
        <v>33</v>
      </c>
      <c r="D16" s="135">
        <f t="shared" si="1"/>
        <v>40606</v>
      </c>
      <c r="E16" s="70">
        <v>28</v>
      </c>
      <c r="F16" s="70">
        <v>41</v>
      </c>
      <c r="G16" s="70">
        <v>25</v>
      </c>
      <c r="H16" s="70">
        <v>11</v>
      </c>
      <c r="I16" s="70">
        <v>27</v>
      </c>
      <c r="J16" s="117">
        <v>8</v>
      </c>
      <c r="K16" s="118">
        <v>5</v>
      </c>
      <c r="M16" s="82">
        <f t="shared" si="2"/>
        <v>9</v>
      </c>
      <c r="N16" s="83">
        <f>COUNTIF($E$8:$I$93,"9")</f>
        <v>6</v>
      </c>
      <c r="O16" s="76"/>
      <c r="P16" s="145">
        <f t="shared" si="3"/>
        <v>9</v>
      </c>
      <c r="Q16" s="146">
        <f>COUNTIF($J$8:$K$93,"9")</f>
        <v>16</v>
      </c>
    </row>
    <row r="17" spans="2:17" ht="15" customHeight="1">
      <c r="B17" s="102">
        <f t="shared" si="0"/>
        <v>10</v>
      </c>
      <c r="C17" s="113" t="s">
        <v>34</v>
      </c>
      <c r="D17" s="135">
        <f t="shared" si="1"/>
        <v>40613</v>
      </c>
      <c r="E17" s="70">
        <v>17</v>
      </c>
      <c r="F17" s="70">
        <v>24</v>
      </c>
      <c r="G17" s="70">
        <v>37</v>
      </c>
      <c r="H17" s="70">
        <v>19</v>
      </c>
      <c r="I17" s="70">
        <v>46</v>
      </c>
      <c r="J17" s="117">
        <v>2</v>
      </c>
      <c r="K17" s="118">
        <v>7</v>
      </c>
      <c r="M17" s="82">
        <f t="shared" si="2"/>
        <v>10</v>
      </c>
      <c r="N17" s="83">
        <f>COUNTIF($E$8:$I$93,"10")</f>
        <v>6</v>
      </c>
      <c r="O17" s="76"/>
      <c r="P17" s="82">
        <f>+P16+1</f>
        <v>10</v>
      </c>
      <c r="Q17" s="83">
        <f>COUNTIF($J$8:$K$93,"10")</f>
        <v>11</v>
      </c>
    </row>
    <row r="18" spans="2:17" ht="15" customHeight="1" thickBot="1">
      <c r="B18" s="102">
        <f t="shared" si="0"/>
        <v>11</v>
      </c>
      <c r="C18" s="113" t="s">
        <v>35</v>
      </c>
      <c r="D18" s="135">
        <f t="shared" si="1"/>
        <v>40620</v>
      </c>
      <c r="E18" s="116">
        <v>50</v>
      </c>
      <c r="F18" s="70">
        <v>13</v>
      </c>
      <c r="G18" s="70">
        <v>26</v>
      </c>
      <c r="H18" s="70">
        <v>1</v>
      </c>
      <c r="I18" s="70">
        <v>20</v>
      </c>
      <c r="J18" s="117">
        <v>7</v>
      </c>
      <c r="K18" s="118">
        <v>6</v>
      </c>
      <c r="M18" s="82">
        <f t="shared" si="2"/>
        <v>11</v>
      </c>
      <c r="N18" s="83">
        <f>COUNTIF($E$8:$I$93,"11")</f>
        <v>11</v>
      </c>
      <c r="O18" s="76"/>
      <c r="P18" s="147">
        <f>+P17+1</f>
        <v>11</v>
      </c>
      <c r="Q18" s="148">
        <f>COUNTIF($J$8:$K$93,"11")</f>
        <v>13</v>
      </c>
    </row>
    <row r="19" spans="2:17" ht="15" customHeight="1">
      <c r="B19" s="103">
        <f t="shared" si="0"/>
        <v>12</v>
      </c>
      <c r="C19" s="114" t="s">
        <v>36</v>
      </c>
      <c r="D19" s="136">
        <f t="shared" si="1"/>
        <v>40627</v>
      </c>
      <c r="E19" s="120">
        <v>12</v>
      </c>
      <c r="F19" s="120">
        <v>21</v>
      </c>
      <c r="G19" s="120">
        <v>6</v>
      </c>
      <c r="H19" s="120">
        <v>33</v>
      </c>
      <c r="I19" s="120">
        <v>27</v>
      </c>
      <c r="J19" s="119">
        <v>7</v>
      </c>
      <c r="K19" s="121">
        <v>3</v>
      </c>
      <c r="M19" s="82">
        <f t="shared" si="2"/>
        <v>12</v>
      </c>
      <c r="N19" s="83">
        <f>COUNTIF($E$8:$I$93,"12")</f>
        <v>15</v>
      </c>
      <c r="O19" s="76"/>
      <c r="P19" s="76"/>
      <c r="Q19" s="76"/>
    </row>
    <row r="20" spans="2:17" ht="15" customHeight="1">
      <c r="B20" s="102">
        <f t="shared" si="0"/>
        <v>13</v>
      </c>
      <c r="C20" s="113" t="s">
        <v>37</v>
      </c>
      <c r="D20" s="135">
        <f t="shared" si="1"/>
        <v>40634</v>
      </c>
      <c r="E20" s="70">
        <v>17</v>
      </c>
      <c r="F20" s="70">
        <v>33</v>
      </c>
      <c r="G20" s="70">
        <v>22</v>
      </c>
      <c r="H20" s="70">
        <v>21</v>
      </c>
      <c r="I20" s="70">
        <v>4</v>
      </c>
      <c r="J20" s="117">
        <v>4</v>
      </c>
      <c r="K20" s="118">
        <v>8</v>
      </c>
      <c r="L20" s="43"/>
      <c r="M20" s="82">
        <f t="shared" si="2"/>
        <v>13</v>
      </c>
      <c r="N20" s="83">
        <f>COUNTIF($E$8:$I$93,"13")</f>
        <v>7</v>
      </c>
      <c r="O20" s="76"/>
      <c r="P20" s="76"/>
      <c r="Q20" s="76"/>
    </row>
    <row r="21" spans="2:17" ht="15" customHeight="1">
      <c r="B21" s="102">
        <f t="shared" si="0"/>
        <v>14</v>
      </c>
      <c r="C21" s="113" t="s">
        <v>38</v>
      </c>
      <c r="D21" s="135">
        <f t="shared" si="1"/>
        <v>40641</v>
      </c>
      <c r="E21" s="70">
        <v>21</v>
      </c>
      <c r="F21" s="70">
        <v>47</v>
      </c>
      <c r="G21" s="70">
        <v>23</v>
      </c>
      <c r="H21" s="70">
        <v>38</v>
      </c>
      <c r="I21" s="70">
        <v>50</v>
      </c>
      <c r="J21" s="117">
        <v>6</v>
      </c>
      <c r="K21" s="118">
        <v>2</v>
      </c>
      <c r="M21" s="82">
        <f t="shared" si="2"/>
        <v>14</v>
      </c>
      <c r="N21" s="83">
        <f>COUNTIF($E$8:$I$93,"14")</f>
        <v>12</v>
      </c>
      <c r="O21" s="76"/>
      <c r="P21" s="76"/>
      <c r="Q21" s="76"/>
    </row>
    <row r="22" spans="2:17" ht="15" customHeight="1">
      <c r="B22" s="102">
        <f t="shared" si="0"/>
        <v>15</v>
      </c>
      <c r="C22" s="113" t="s">
        <v>39</v>
      </c>
      <c r="D22" s="135">
        <f t="shared" si="1"/>
        <v>40648</v>
      </c>
      <c r="E22" s="116">
        <v>4</v>
      </c>
      <c r="F22" s="70">
        <v>41</v>
      </c>
      <c r="G22" s="70">
        <v>6</v>
      </c>
      <c r="H22" s="70">
        <v>21</v>
      </c>
      <c r="I22" s="70">
        <v>39</v>
      </c>
      <c r="J22" s="117">
        <v>2</v>
      </c>
      <c r="K22" s="118">
        <v>6</v>
      </c>
      <c r="M22" s="82">
        <f t="shared" si="2"/>
        <v>15</v>
      </c>
      <c r="N22" s="83">
        <f>COUNTIF($E$8:$I$93,"15")</f>
        <v>8</v>
      </c>
      <c r="O22" s="76"/>
      <c r="P22" s="76"/>
      <c r="Q22" s="76"/>
    </row>
    <row r="23" spans="2:17" ht="15" customHeight="1">
      <c r="B23" s="103">
        <f t="shared" si="0"/>
        <v>16</v>
      </c>
      <c r="C23" s="114" t="s">
        <v>40</v>
      </c>
      <c r="D23" s="136">
        <f t="shared" si="1"/>
        <v>40655</v>
      </c>
      <c r="E23" s="120">
        <v>22</v>
      </c>
      <c r="F23" s="120">
        <v>45</v>
      </c>
      <c r="G23" s="120">
        <v>48</v>
      </c>
      <c r="H23" s="120">
        <v>11</v>
      </c>
      <c r="I23" s="120">
        <v>36</v>
      </c>
      <c r="J23" s="119">
        <v>1</v>
      </c>
      <c r="K23" s="121">
        <v>4</v>
      </c>
      <c r="M23" s="82">
        <f t="shared" si="2"/>
        <v>16</v>
      </c>
      <c r="N23" s="83">
        <f>COUNTIF($E$8:$I$93,"16")</f>
        <v>13</v>
      </c>
      <c r="O23" s="76"/>
      <c r="P23" s="76"/>
      <c r="Q23" s="76"/>
    </row>
    <row r="24" spans="2:17" ht="15" customHeight="1">
      <c r="B24" s="102">
        <f t="shared" si="0"/>
        <v>17</v>
      </c>
      <c r="C24" s="113" t="s">
        <v>41</v>
      </c>
      <c r="D24" s="135">
        <f t="shared" si="1"/>
        <v>40662</v>
      </c>
      <c r="E24" s="70">
        <v>38</v>
      </c>
      <c r="F24" s="70">
        <v>40</v>
      </c>
      <c r="G24" s="70">
        <v>25</v>
      </c>
      <c r="H24" s="70">
        <v>15</v>
      </c>
      <c r="I24" s="70">
        <v>41</v>
      </c>
      <c r="J24" s="117">
        <v>1</v>
      </c>
      <c r="K24" s="118">
        <v>2</v>
      </c>
      <c r="M24" s="82">
        <f t="shared" si="2"/>
        <v>17</v>
      </c>
      <c r="N24" s="83">
        <f>COUNTIF($E$8:$I$93,"17")</f>
        <v>10</v>
      </c>
      <c r="O24" s="76"/>
      <c r="P24" s="76"/>
      <c r="Q24" s="76"/>
    </row>
    <row r="25" spans="2:17" ht="15" customHeight="1">
      <c r="B25" s="102">
        <f t="shared" si="0"/>
        <v>18</v>
      </c>
      <c r="C25" s="127" t="s">
        <v>42</v>
      </c>
      <c r="D25" s="136">
        <f t="shared" si="1"/>
        <v>40669</v>
      </c>
      <c r="E25" s="129">
        <v>28</v>
      </c>
      <c r="F25" s="129">
        <v>16</v>
      </c>
      <c r="G25" s="129">
        <v>20</v>
      </c>
      <c r="H25" s="129">
        <v>22</v>
      </c>
      <c r="I25" s="129">
        <v>11</v>
      </c>
      <c r="J25" s="128">
        <v>4</v>
      </c>
      <c r="K25" s="130">
        <v>9</v>
      </c>
      <c r="M25" s="82">
        <f t="shared" si="2"/>
        <v>18</v>
      </c>
      <c r="N25" s="83">
        <f>COUNTIF($E$8:$I$93,"18")</f>
        <v>10</v>
      </c>
      <c r="O25" s="76"/>
      <c r="P25" s="76"/>
      <c r="Q25" s="76"/>
    </row>
    <row r="26" spans="1:17" ht="15" customHeight="1">
      <c r="A26" s="43"/>
      <c r="B26" s="346">
        <v>19</v>
      </c>
      <c r="C26" s="131" t="s">
        <v>43</v>
      </c>
      <c r="D26" s="137">
        <v>40673</v>
      </c>
      <c r="E26" s="70">
        <v>28</v>
      </c>
      <c r="F26" s="70">
        <v>3</v>
      </c>
      <c r="G26" s="70">
        <v>45</v>
      </c>
      <c r="H26" s="70">
        <v>10</v>
      </c>
      <c r="I26" s="70">
        <v>15</v>
      </c>
      <c r="J26" s="117">
        <v>7</v>
      </c>
      <c r="K26" s="118">
        <v>5</v>
      </c>
      <c r="M26" s="82">
        <f t="shared" si="2"/>
        <v>19</v>
      </c>
      <c r="N26" s="83">
        <f>COUNTIF($E$8:$I$93,"19")</f>
        <v>11</v>
      </c>
      <c r="O26" s="76"/>
      <c r="P26" s="76"/>
      <c r="Q26" s="76"/>
    </row>
    <row r="27" spans="2:17" ht="15" customHeight="1">
      <c r="B27" s="351"/>
      <c r="C27" s="126" t="s">
        <v>44</v>
      </c>
      <c r="D27" s="138">
        <f>+D26+3</f>
        <v>40676</v>
      </c>
      <c r="E27" s="129">
        <v>17</v>
      </c>
      <c r="F27" s="129">
        <v>47</v>
      </c>
      <c r="G27" s="129">
        <v>11</v>
      </c>
      <c r="H27" s="129">
        <v>36</v>
      </c>
      <c r="I27" s="129">
        <v>9</v>
      </c>
      <c r="J27" s="128">
        <v>2</v>
      </c>
      <c r="K27" s="130">
        <v>1</v>
      </c>
      <c r="L27" s="43"/>
      <c r="M27" s="82">
        <f t="shared" si="2"/>
        <v>20</v>
      </c>
      <c r="N27" s="83">
        <f>COUNTIF($E$8:$I$93,"20")</f>
        <v>11</v>
      </c>
      <c r="O27" s="76"/>
      <c r="P27" s="76"/>
      <c r="Q27" s="76"/>
    </row>
    <row r="28" spans="2:17" ht="15" customHeight="1">
      <c r="B28" s="346">
        <f>+B26+1</f>
        <v>20</v>
      </c>
      <c r="C28" s="125" t="s">
        <v>45</v>
      </c>
      <c r="D28" s="139">
        <f>+D26+7</f>
        <v>40680</v>
      </c>
      <c r="E28" s="70">
        <v>37</v>
      </c>
      <c r="F28" s="70">
        <v>20</v>
      </c>
      <c r="G28" s="70">
        <v>21</v>
      </c>
      <c r="H28" s="70">
        <v>45</v>
      </c>
      <c r="I28" s="70">
        <v>46</v>
      </c>
      <c r="J28" s="117">
        <v>3</v>
      </c>
      <c r="K28" s="118">
        <v>2</v>
      </c>
      <c r="L28" s="43"/>
      <c r="M28" s="82">
        <f t="shared" si="2"/>
        <v>21</v>
      </c>
      <c r="N28" s="83">
        <f>COUNTIF($E$8:$I$93,"21")</f>
        <v>12</v>
      </c>
      <c r="O28" s="76"/>
      <c r="P28" s="76"/>
      <c r="Q28" s="76"/>
    </row>
    <row r="29" spans="2:17" ht="15" customHeight="1">
      <c r="B29" s="351"/>
      <c r="C29" s="126" t="s">
        <v>46</v>
      </c>
      <c r="D29" s="138">
        <f>+D27+7</f>
        <v>40683</v>
      </c>
      <c r="E29" s="129">
        <v>42</v>
      </c>
      <c r="F29" s="129">
        <v>25</v>
      </c>
      <c r="G29" s="129">
        <v>10</v>
      </c>
      <c r="H29" s="129">
        <v>20</v>
      </c>
      <c r="I29" s="129">
        <v>14</v>
      </c>
      <c r="J29" s="128">
        <v>8</v>
      </c>
      <c r="K29" s="130">
        <v>11</v>
      </c>
      <c r="M29" s="82">
        <f t="shared" si="2"/>
        <v>22</v>
      </c>
      <c r="N29" s="83">
        <f>COUNTIF($E$8:$I$93,"22")</f>
        <v>11</v>
      </c>
      <c r="O29" s="76"/>
      <c r="P29" s="76"/>
      <c r="Q29" s="76"/>
    </row>
    <row r="30" spans="2:17" ht="15" customHeight="1">
      <c r="B30" s="346">
        <f>+B28+1</f>
        <v>21</v>
      </c>
      <c r="C30" s="125" t="s">
        <v>47</v>
      </c>
      <c r="D30" s="139">
        <f aca="true" t="shared" si="4" ref="D30:D93">+D28+7</f>
        <v>40687</v>
      </c>
      <c r="E30" s="70">
        <v>16</v>
      </c>
      <c r="F30" s="70">
        <v>23</v>
      </c>
      <c r="G30" s="70">
        <v>24</v>
      </c>
      <c r="H30" s="70">
        <v>29</v>
      </c>
      <c r="I30" s="70">
        <v>26</v>
      </c>
      <c r="J30" s="117">
        <v>2</v>
      </c>
      <c r="K30" s="118">
        <v>9</v>
      </c>
      <c r="M30" s="82">
        <f t="shared" si="2"/>
        <v>23</v>
      </c>
      <c r="N30" s="83">
        <f>COUNTIF($E$8:$I$93,"23")</f>
        <v>14</v>
      </c>
      <c r="O30" s="76"/>
      <c r="P30" s="76"/>
      <c r="Q30" s="76"/>
    </row>
    <row r="31" spans="2:17" ht="15" customHeight="1">
      <c r="B31" s="351"/>
      <c r="C31" s="126" t="s">
        <v>48</v>
      </c>
      <c r="D31" s="138">
        <f t="shared" si="4"/>
        <v>40690</v>
      </c>
      <c r="E31" s="129">
        <v>28</v>
      </c>
      <c r="F31" s="129">
        <v>9</v>
      </c>
      <c r="G31" s="129">
        <v>49</v>
      </c>
      <c r="H31" s="129">
        <v>25</v>
      </c>
      <c r="I31" s="129">
        <v>17</v>
      </c>
      <c r="J31" s="128">
        <v>9</v>
      </c>
      <c r="K31" s="130">
        <v>8</v>
      </c>
      <c r="M31" s="82">
        <f t="shared" si="2"/>
        <v>24</v>
      </c>
      <c r="N31" s="83">
        <f>COUNTIF($E$8:$I$93,"24")</f>
        <v>11</v>
      </c>
      <c r="O31" s="76"/>
      <c r="P31" s="76"/>
      <c r="Q31" s="76"/>
    </row>
    <row r="32" spans="2:17" ht="15" customHeight="1">
      <c r="B32" s="346">
        <f>+B30+1</f>
        <v>22</v>
      </c>
      <c r="C32" s="125" t="s">
        <v>49</v>
      </c>
      <c r="D32" s="139">
        <f t="shared" si="4"/>
        <v>40694</v>
      </c>
      <c r="E32" s="70">
        <v>22</v>
      </c>
      <c r="F32" s="70">
        <v>9</v>
      </c>
      <c r="G32" s="70">
        <v>10</v>
      </c>
      <c r="H32" s="70">
        <v>50</v>
      </c>
      <c r="I32" s="70">
        <v>1</v>
      </c>
      <c r="J32" s="117">
        <v>11</v>
      </c>
      <c r="K32" s="118">
        <v>5</v>
      </c>
      <c r="L32" s="43"/>
      <c r="M32" s="82">
        <f t="shared" si="2"/>
        <v>25</v>
      </c>
      <c r="N32" s="83">
        <f>COUNTIF($E$8:$I$93,"25")</f>
        <v>11</v>
      </c>
      <c r="O32" s="76"/>
      <c r="P32" s="76"/>
      <c r="Q32" s="76"/>
    </row>
    <row r="33" spans="2:17" ht="15" customHeight="1">
      <c r="B33" s="351"/>
      <c r="C33" s="126" t="s">
        <v>50</v>
      </c>
      <c r="D33" s="138">
        <f t="shared" si="4"/>
        <v>40697</v>
      </c>
      <c r="E33" s="129">
        <v>49</v>
      </c>
      <c r="F33" s="129">
        <v>40</v>
      </c>
      <c r="G33" s="129">
        <v>50</v>
      </c>
      <c r="H33" s="129">
        <v>39</v>
      </c>
      <c r="I33" s="129">
        <v>4</v>
      </c>
      <c r="J33" s="128">
        <v>2</v>
      </c>
      <c r="K33" s="130">
        <v>5</v>
      </c>
      <c r="L33" s="70"/>
      <c r="M33" s="82">
        <f t="shared" si="2"/>
        <v>26</v>
      </c>
      <c r="N33" s="83">
        <f>COUNTIF($E$8:$I$93,"26")</f>
        <v>7</v>
      </c>
      <c r="O33" s="76"/>
      <c r="P33" s="76"/>
      <c r="Q33" s="76"/>
    </row>
    <row r="34" spans="2:17" ht="15" customHeight="1">
      <c r="B34" s="346">
        <f>+B32+1</f>
        <v>23</v>
      </c>
      <c r="C34" s="125" t="s">
        <v>51</v>
      </c>
      <c r="D34" s="139">
        <f t="shared" si="4"/>
        <v>40701</v>
      </c>
      <c r="E34" s="70">
        <v>25</v>
      </c>
      <c r="F34" s="70">
        <v>38</v>
      </c>
      <c r="G34" s="70">
        <v>40</v>
      </c>
      <c r="H34" s="70">
        <v>6</v>
      </c>
      <c r="I34" s="70">
        <v>36</v>
      </c>
      <c r="J34" s="117">
        <v>10</v>
      </c>
      <c r="K34" s="118">
        <v>4</v>
      </c>
      <c r="M34" s="82">
        <f t="shared" si="2"/>
        <v>27</v>
      </c>
      <c r="N34" s="83">
        <f>COUNTIF($E$8:$I$93,"27")</f>
        <v>7</v>
      </c>
      <c r="O34" s="76"/>
      <c r="P34" s="76"/>
      <c r="Q34" s="76"/>
    </row>
    <row r="35" spans="2:17" ht="15" customHeight="1">
      <c r="B35" s="351"/>
      <c r="C35" s="126" t="s">
        <v>52</v>
      </c>
      <c r="D35" s="138">
        <f t="shared" si="4"/>
        <v>40704</v>
      </c>
      <c r="E35" s="129">
        <v>37</v>
      </c>
      <c r="F35" s="129">
        <v>20</v>
      </c>
      <c r="G35" s="129">
        <v>3</v>
      </c>
      <c r="H35" s="129">
        <v>48</v>
      </c>
      <c r="I35" s="129">
        <v>19</v>
      </c>
      <c r="J35" s="128">
        <v>8</v>
      </c>
      <c r="K35" s="130">
        <v>11</v>
      </c>
      <c r="M35" s="82">
        <f t="shared" si="2"/>
        <v>28</v>
      </c>
      <c r="N35" s="83">
        <f>COUNTIF($E$8:$I$93,"28")</f>
        <v>12</v>
      </c>
      <c r="O35" s="76"/>
      <c r="P35" s="76"/>
      <c r="Q35" s="76"/>
    </row>
    <row r="36" spans="2:17" ht="15" customHeight="1">
      <c r="B36" s="346">
        <f>+B34+1</f>
        <v>24</v>
      </c>
      <c r="C36" s="125" t="s">
        <v>53</v>
      </c>
      <c r="D36" s="139">
        <f t="shared" si="4"/>
        <v>40708</v>
      </c>
      <c r="E36" s="70">
        <v>41</v>
      </c>
      <c r="F36" s="70">
        <v>19</v>
      </c>
      <c r="G36" s="70">
        <v>48</v>
      </c>
      <c r="H36" s="70">
        <v>5</v>
      </c>
      <c r="I36" s="70">
        <v>12</v>
      </c>
      <c r="J36" s="117">
        <v>8</v>
      </c>
      <c r="K36" s="118">
        <v>10</v>
      </c>
      <c r="M36" s="82">
        <f t="shared" si="2"/>
        <v>29</v>
      </c>
      <c r="N36" s="83">
        <f>COUNTIF($E$8:$I$93,"29")</f>
        <v>5</v>
      </c>
      <c r="O36" s="76"/>
      <c r="P36" s="76"/>
      <c r="Q36" s="76"/>
    </row>
    <row r="37" spans="2:17" ht="15" customHeight="1">
      <c r="B37" s="351"/>
      <c r="C37" s="126" t="s">
        <v>54</v>
      </c>
      <c r="D37" s="138">
        <f t="shared" si="4"/>
        <v>40711</v>
      </c>
      <c r="E37" s="129">
        <v>11</v>
      </c>
      <c r="F37" s="129">
        <v>22</v>
      </c>
      <c r="G37" s="129">
        <v>21</v>
      </c>
      <c r="H37" s="129">
        <v>16</v>
      </c>
      <c r="I37" s="129">
        <v>44</v>
      </c>
      <c r="J37" s="128">
        <v>8</v>
      </c>
      <c r="K37" s="130">
        <v>3</v>
      </c>
      <c r="M37" s="82">
        <f t="shared" si="2"/>
        <v>30</v>
      </c>
      <c r="N37" s="83">
        <f>COUNTIF($E$8:$I$93,"30")</f>
        <v>5</v>
      </c>
      <c r="O37" s="76"/>
      <c r="P37" s="76"/>
      <c r="Q37" s="76"/>
    </row>
    <row r="38" spans="2:17" ht="15" customHeight="1">
      <c r="B38" s="346">
        <f>+B36+1</f>
        <v>25</v>
      </c>
      <c r="C38" s="125" t="s">
        <v>55</v>
      </c>
      <c r="D38" s="139">
        <f t="shared" si="4"/>
        <v>40715</v>
      </c>
      <c r="E38" s="70">
        <v>49</v>
      </c>
      <c r="F38" s="70">
        <v>50</v>
      </c>
      <c r="G38" s="70">
        <v>20</v>
      </c>
      <c r="H38" s="70">
        <v>17</v>
      </c>
      <c r="I38" s="70">
        <v>35</v>
      </c>
      <c r="J38" s="117">
        <v>4</v>
      </c>
      <c r="K38" s="118">
        <v>3</v>
      </c>
      <c r="L38" s="43"/>
      <c r="M38" s="82">
        <f t="shared" si="2"/>
        <v>31</v>
      </c>
      <c r="N38" s="83">
        <f>COUNTIF($E$8:$I$93,"31")</f>
        <v>5</v>
      </c>
      <c r="O38" s="76"/>
      <c r="P38" s="76"/>
      <c r="Q38" s="76"/>
    </row>
    <row r="39" spans="2:17" ht="15" customHeight="1">
      <c r="B39" s="351"/>
      <c r="C39" s="126" t="s">
        <v>56</v>
      </c>
      <c r="D39" s="138">
        <f t="shared" si="4"/>
        <v>40718</v>
      </c>
      <c r="E39" s="129">
        <v>41</v>
      </c>
      <c r="F39" s="129">
        <v>20</v>
      </c>
      <c r="G39" s="129">
        <v>5</v>
      </c>
      <c r="H39" s="129">
        <v>30</v>
      </c>
      <c r="I39" s="129">
        <v>16</v>
      </c>
      <c r="J39" s="128">
        <v>11</v>
      </c>
      <c r="K39" s="130">
        <v>6</v>
      </c>
      <c r="M39" s="82">
        <f t="shared" si="2"/>
        <v>32</v>
      </c>
      <c r="N39" s="83">
        <f>COUNTIF($E$8:$I$93,"32")</f>
        <v>4</v>
      </c>
      <c r="O39" s="76"/>
      <c r="P39" s="76"/>
      <c r="Q39" s="76"/>
    </row>
    <row r="40" spans="2:17" ht="15" customHeight="1">
      <c r="B40" s="346">
        <f>+B38+1</f>
        <v>26</v>
      </c>
      <c r="C40" s="125" t="s">
        <v>57</v>
      </c>
      <c r="D40" s="139">
        <f t="shared" si="4"/>
        <v>40722</v>
      </c>
      <c r="E40" s="70">
        <v>16</v>
      </c>
      <c r="F40" s="70">
        <v>15</v>
      </c>
      <c r="G40" s="70">
        <v>44</v>
      </c>
      <c r="H40" s="70">
        <v>30</v>
      </c>
      <c r="I40" s="70">
        <v>50</v>
      </c>
      <c r="J40" s="117">
        <v>3</v>
      </c>
      <c r="K40" s="118">
        <v>2</v>
      </c>
      <c r="M40" s="82">
        <f t="shared" si="2"/>
        <v>33</v>
      </c>
      <c r="N40" s="83">
        <f>COUNTIF($E$8:$I$93,"33")</f>
        <v>8</v>
      </c>
      <c r="O40" s="76"/>
      <c r="P40" s="76"/>
      <c r="Q40" s="76"/>
    </row>
    <row r="41" spans="2:17" ht="15" customHeight="1">
      <c r="B41" s="347"/>
      <c r="C41" s="126" t="s">
        <v>58</v>
      </c>
      <c r="D41" s="138">
        <f t="shared" si="4"/>
        <v>40725</v>
      </c>
      <c r="E41" s="129">
        <v>11</v>
      </c>
      <c r="F41" s="129">
        <v>23</v>
      </c>
      <c r="G41" s="129">
        <v>31</v>
      </c>
      <c r="H41" s="129">
        <v>8</v>
      </c>
      <c r="I41" s="129">
        <v>46</v>
      </c>
      <c r="J41" s="128">
        <v>9</v>
      </c>
      <c r="K41" s="130">
        <v>8</v>
      </c>
      <c r="M41" s="82">
        <f aca="true" t="shared" si="5" ref="M41:M57">+M40+1</f>
        <v>34</v>
      </c>
      <c r="N41" s="83">
        <f>COUNTIF($E$8:$I$93,"34")</f>
        <v>7</v>
      </c>
      <c r="O41" s="76"/>
      <c r="P41" s="76"/>
      <c r="Q41" s="76"/>
    </row>
    <row r="42" spans="2:17" ht="15" customHeight="1">
      <c r="B42" s="348">
        <f>+B40+1</f>
        <v>27</v>
      </c>
      <c r="C42" s="113" t="s">
        <v>59</v>
      </c>
      <c r="D42" s="135">
        <f t="shared" si="4"/>
        <v>40729</v>
      </c>
      <c r="E42" s="70">
        <v>28</v>
      </c>
      <c r="F42" s="70">
        <v>47</v>
      </c>
      <c r="G42" s="70">
        <v>29</v>
      </c>
      <c r="H42" s="70">
        <v>11</v>
      </c>
      <c r="I42" s="70">
        <v>49</v>
      </c>
      <c r="J42" s="117">
        <v>5</v>
      </c>
      <c r="K42" s="118">
        <v>1</v>
      </c>
      <c r="L42" s="43"/>
      <c r="M42" s="82">
        <f t="shared" si="5"/>
        <v>35</v>
      </c>
      <c r="N42" s="83">
        <f>COUNTIF($E$8:$I$93,"35")</f>
        <v>5</v>
      </c>
      <c r="O42" s="76"/>
      <c r="P42" s="76"/>
      <c r="Q42" s="76"/>
    </row>
    <row r="43" spans="2:17" ht="15" customHeight="1">
      <c r="B43" s="349"/>
      <c r="C43" s="114" t="s">
        <v>60</v>
      </c>
      <c r="D43" s="136">
        <f t="shared" si="4"/>
        <v>40732</v>
      </c>
      <c r="E43" s="129">
        <v>12</v>
      </c>
      <c r="F43" s="129">
        <v>13</v>
      </c>
      <c r="G43" s="129">
        <v>40</v>
      </c>
      <c r="H43" s="129">
        <v>49</v>
      </c>
      <c r="I43" s="129">
        <v>23</v>
      </c>
      <c r="J43" s="128">
        <v>7</v>
      </c>
      <c r="K43" s="130">
        <v>10</v>
      </c>
      <c r="M43" s="82">
        <f t="shared" si="5"/>
        <v>36</v>
      </c>
      <c r="N43" s="83">
        <f>COUNTIF($E$8:$I$93,"36")</f>
        <v>6</v>
      </c>
      <c r="O43" s="76"/>
      <c r="P43" s="76"/>
      <c r="Q43" s="76"/>
    </row>
    <row r="44" spans="2:17" ht="15" customHeight="1">
      <c r="B44" s="348">
        <f>+B42+1</f>
        <v>28</v>
      </c>
      <c r="C44" s="113" t="s">
        <v>61</v>
      </c>
      <c r="D44" s="135">
        <f t="shared" si="4"/>
        <v>40736</v>
      </c>
      <c r="E44" s="70">
        <v>19</v>
      </c>
      <c r="F44" s="70">
        <v>17</v>
      </c>
      <c r="G44" s="70">
        <v>42</v>
      </c>
      <c r="H44" s="70">
        <v>45</v>
      </c>
      <c r="I44" s="70">
        <v>38</v>
      </c>
      <c r="J44" s="117">
        <v>9</v>
      </c>
      <c r="K44" s="118">
        <v>10</v>
      </c>
      <c r="M44" s="82">
        <f t="shared" si="5"/>
        <v>37</v>
      </c>
      <c r="N44" s="83">
        <f>COUNTIF($E$8:$I$93,"37")</f>
        <v>9</v>
      </c>
      <c r="O44" s="76"/>
      <c r="P44" s="76"/>
      <c r="Q44" s="76"/>
    </row>
    <row r="45" spans="2:17" ht="15" customHeight="1">
      <c r="B45" s="349"/>
      <c r="C45" s="114" t="s">
        <v>62</v>
      </c>
      <c r="D45" s="136">
        <f t="shared" si="4"/>
        <v>40739</v>
      </c>
      <c r="E45" s="129">
        <v>26</v>
      </c>
      <c r="F45" s="129">
        <v>6</v>
      </c>
      <c r="G45" s="129">
        <v>33</v>
      </c>
      <c r="H45" s="129">
        <v>39</v>
      </c>
      <c r="I45" s="129">
        <v>34</v>
      </c>
      <c r="J45" s="128">
        <v>3</v>
      </c>
      <c r="K45" s="130">
        <v>4</v>
      </c>
      <c r="L45" s="43"/>
      <c r="M45" s="82">
        <f t="shared" si="5"/>
        <v>38</v>
      </c>
      <c r="N45" s="83">
        <f>COUNTIF($E$8:$I$93,"38")</f>
        <v>12</v>
      </c>
      <c r="O45" s="76"/>
      <c r="P45" s="76"/>
      <c r="Q45" s="76"/>
    </row>
    <row r="46" spans="2:17" ht="15" customHeight="1">
      <c r="B46" s="348">
        <f>+B44+1</f>
        <v>29</v>
      </c>
      <c r="C46" s="113" t="s">
        <v>63</v>
      </c>
      <c r="D46" s="135">
        <f t="shared" si="4"/>
        <v>40743</v>
      </c>
      <c r="E46" s="70">
        <v>16</v>
      </c>
      <c r="F46" s="70">
        <v>3</v>
      </c>
      <c r="G46" s="70">
        <v>25</v>
      </c>
      <c r="H46" s="70">
        <v>35</v>
      </c>
      <c r="I46" s="70">
        <v>26</v>
      </c>
      <c r="J46" s="117">
        <v>5</v>
      </c>
      <c r="K46" s="118">
        <v>9</v>
      </c>
      <c r="M46" s="82">
        <f t="shared" si="5"/>
        <v>39</v>
      </c>
      <c r="N46" s="83">
        <f>COUNTIF($E$8:$I$93,"39")</f>
        <v>8</v>
      </c>
      <c r="O46" s="76"/>
      <c r="P46" s="76"/>
      <c r="Q46" s="76"/>
    </row>
    <row r="47" spans="2:17" ht="15" customHeight="1">
      <c r="B47" s="349"/>
      <c r="C47" s="114" t="s">
        <v>64</v>
      </c>
      <c r="D47" s="136">
        <f t="shared" si="4"/>
        <v>40746</v>
      </c>
      <c r="E47" s="70">
        <v>4</v>
      </c>
      <c r="F47" s="70">
        <v>50</v>
      </c>
      <c r="G47" s="70">
        <v>15</v>
      </c>
      <c r="H47" s="70">
        <v>49</v>
      </c>
      <c r="I47" s="70">
        <v>23</v>
      </c>
      <c r="J47" s="117">
        <v>2</v>
      </c>
      <c r="K47" s="118">
        <v>6</v>
      </c>
      <c r="M47" s="82">
        <f t="shared" si="5"/>
        <v>40</v>
      </c>
      <c r="N47" s="83">
        <f>COUNTIF($E$8:$I$93,"40")</f>
        <v>9</v>
      </c>
      <c r="O47" s="76"/>
      <c r="P47" s="76"/>
      <c r="Q47" s="76"/>
    </row>
    <row r="48" spans="2:17" ht="15" customHeight="1">
      <c r="B48" s="348">
        <f>+B46+1</f>
        <v>30</v>
      </c>
      <c r="C48" s="113" t="s">
        <v>65</v>
      </c>
      <c r="D48" s="135">
        <f t="shared" si="4"/>
        <v>40750</v>
      </c>
      <c r="E48" s="149">
        <v>5</v>
      </c>
      <c r="F48" s="150">
        <v>1</v>
      </c>
      <c r="G48" s="150">
        <v>25</v>
      </c>
      <c r="H48" s="150">
        <v>48</v>
      </c>
      <c r="I48" s="150">
        <v>22</v>
      </c>
      <c r="J48" s="151">
        <v>11</v>
      </c>
      <c r="K48" s="152">
        <v>3</v>
      </c>
      <c r="M48" s="82">
        <f t="shared" si="5"/>
        <v>41</v>
      </c>
      <c r="N48" s="83">
        <f>COUNTIF($E$8:$I$93,"41")</f>
        <v>8</v>
      </c>
      <c r="O48" s="76"/>
      <c r="P48" s="76"/>
      <c r="Q48" s="76"/>
    </row>
    <row r="49" spans="2:17" ht="15" customHeight="1">
      <c r="B49" s="364"/>
      <c r="C49" s="114" t="s">
        <v>66</v>
      </c>
      <c r="D49" s="136">
        <f t="shared" si="4"/>
        <v>40753</v>
      </c>
      <c r="E49" s="129">
        <v>37</v>
      </c>
      <c r="F49" s="129">
        <v>38</v>
      </c>
      <c r="G49" s="129">
        <v>19</v>
      </c>
      <c r="H49" s="129">
        <v>27</v>
      </c>
      <c r="I49" s="129">
        <v>12</v>
      </c>
      <c r="J49" s="128">
        <v>5</v>
      </c>
      <c r="K49" s="130">
        <v>10</v>
      </c>
      <c r="M49" s="82">
        <f t="shared" si="5"/>
        <v>42</v>
      </c>
      <c r="N49" s="83">
        <f>COUNTIF($E$8:$I$93,"42")</f>
        <v>8</v>
      </c>
      <c r="O49" s="76"/>
      <c r="P49" s="76"/>
      <c r="Q49" s="76"/>
    </row>
    <row r="50" spans="2:17" ht="15" customHeight="1">
      <c r="B50" s="344">
        <f>+B48+1</f>
        <v>31</v>
      </c>
      <c r="C50" s="113" t="s">
        <v>67</v>
      </c>
      <c r="D50" s="135">
        <f t="shared" si="4"/>
        <v>40757</v>
      </c>
      <c r="E50" s="70">
        <v>8</v>
      </c>
      <c r="F50" s="70">
        <v>33</v>
      </c>
      <c r="G50" s="70">
        <v>14</v>
      </c>
      <c r="H50" s="70">
        <v>24</v>
      </c>
      <c r="I50" s="70">
        <v>5</v>
      </c>
      <c r="J50" s="117">
        <v>8</v>
      </c>
      <c r="K50" s="118">
        <v>3</v>
      </c>
      <c r="M50" s="82">
        <f t="shared" si="5"/>
        <v>43</v>
      </c>
      <c r="N50" s="83">
        <f>COUNTIF($E$8:$I$93,"43")</f>
        <v>3</v>
      </c>
      <c r="O50" s="76"/>
      <c r="P50" s="76"/>
      <c r="Q50" s="76"/>
    </row>
    <row r="51" spans="2:17" ht="15" customHeight="1">
      <c r="B51" s="345"/>
      <c r="C51" s="114" t="s">
        <v>68</v>
      </c>
      <c r="D51" s="136">
        <f t="shared" si="4"/>
        <v>40760</v>
      </c>
      <c r="E51" s="129">
        <v>34</v>
      </c>
      <c r="F51" s="129">
        <v>32</v>
      </c>
      <c r="G51" s="129">
        <v>18</v>
      </c>
      <c r="H51" s="129">
        <v>14</v>
      </c>
      <c r="I51" s="129">
        <v>13</v>
      </c>
      <c r="J51" s="128">
        <v>1</v>
      </c>
      <c r="K51" s="130">
        <v>10</v>
      </c>
      <c r="M51" s="82">
        <f t="shared" si="5"/>
        <v>44</v>
      </c>
      <c r="N51" s="83">
        <f>COUNTIF($E$8:$I$93,"44")</f>
        <v>9</v>
      </c>
      <c r="O51" s="76"/>
      <c r="P51" s="76"/>
      <c r="Q51" s="76"/>
    </row>
    <row r="52" spans="2:17" ht="15" customHeight="1">
      <c r="B52" s="344">
        <f>+B50+1</f>
        <v>32</v>
      </c>
      <c r="C52" s="113" t="s">
        <v>69</v>
      </c>
      <c r="D52" s="135">
        <f t="shared" si="4"/>
        <v>40764</v>
      </c>
      <c r="E52" s="70">
        <v>36</v>
      </c>
      <c r="F52" s="70">
        <v>24</v>
      </c>
      <c r="G52" s="70">
        <v>34</v>
      </c>
      <c r="H52" s="70">
        <v>7</v>
      </c>
      <c r="I52" s="70">
        <v>23</v>
      </c>
      <c r="J52" s="117">
        <v>11</v>
      </c>
      <c r="K52" s="118">
        <v>8</v>
      </c>
      <c r="M52" s="82">
        <f t="shared" si="5"/>
        <v>45</v>
      </c>
      <c r="N52" s="83">
        <f>COUNTIF($E$8:$I$93,"45")</f>
        <v>12</v>
      </c>
      <c r="O52" s="76"/>
      <c r="P52" s="76"/>
      <c r="Q52" s="76"/>
    </row>
    <row r="53" spans="2:17" ht="15" customHeight="1">
      <c r="B53" s="345"/>
      <c r="C53" s="114" t="s">
        <v>70</v>
      </c>
      <c r="D53" s="136">
        <f t="shared" si="4"/>
        <v>40767</v>
      </c>
      <c r="E53" s="129">
        <v>7</v>
      </c>
      <c r="F53" s="129">
        <v>20</v>
      </c>
      <c r="G53" s="129">
        <v>37</v>
      </c>
      <c r="H53" s="129">
        <v>10</v>
      </c>
      <c r="I53" s="129">
        <v>27</v>
      </c>
      <c r="J53" s="128">
        <v>7</v>
      </c>
      <c r="K53" s="130">
        <v>4</v>
      </c>
      <c r="M53" s="82">
        <f t="shared" si="5"/>
        <v>46</v>
      </c>
      <c r="N53" s="83">
        <f>COUNTIF($E$8:$I$93,"46")</f>
        <v>7</v>
      </c>
      <c r="O53" s="76"/>
      <c r="P53" s="76"/>
      <c r="Q53" s="76"/>
    </row>
    <row r="54" spans="2:17" ht="15" customHeight="1">
      <c r="B54" s="344">
        <f>+B52+1</f>
        <v>33</v>
      </c>
      <c r="C54" s="113" t="s">
        <v>71</v>
      </c>
      <c r="D54" s="135">
        <f t="shared" si="4"/>
        <v>40771</v>
      </c>
      <c r="E54" s="70">
        <v>45</v>
      </c>
      <c r="F54" s="70">
        <v>18</v>
      </c>
      <c r="G54" s="70">
        <v>1</v>
      </c>
      <c r="H54" s="70">
        <v>13</v>
      </c>
      <c r="I54" s="70">
        <v>17</v>
      </c>
      <c r="J54" s="117">
        <v>8</v>
      </c>
      <c r="K54" s="118">
        <v>3</v>
      </c>
      <c r="M54" s="82">
        <f t="shared" si="5"/>
        <v>47</v>
      </c>
      <c r="N54" s="83">
        <f>COUNTIF($E$8:$I$93,"47")</f>
        <v>8</v>
      </c>
      <c r="O54" s="76"/>
      <c r="P54" s="76"/>
      <c r="Q54" s="76"/>
    </row>
    <row r="55" spans="2:17" ht="15" customHeight="1">
      <c r="B55" s="345"/>
      <c r="C55" s="114" t="s">
        <v>72</v>
      </c>
      <c r="D55" s="136">
        <f t="shared" si="4"/>
        <v>40774</v>
      </c>
      <c r="E55" s="129">
        <v>16</v>
      </c>
      <c r="F55" s="129">
        <v>6</v>
      </c>
      <c r="G55" s="129">
        <v>31</v>
      </c>
      <c r="H55" s="129">
        <v>28</v>
      </c>
      <c r="I55" s="129">
        <v>14</v>
      </c>
      <c r="J55" s="128">
        <v>11</v>
      </c>
      <c r="K55" s="130">
        <v>2</v>
      </c>
      <c r="M55" s="82">
        <f t="shared" si="5"/>
        <v>48</v>
      </c>
      <c r="N55" s="83">
        <f>COUNTIF($E$8:$I$93,"48")</f>
        <v>11</v>
      </c>
      <c r="O55" s="76"/>
      <c r="P55" s="76"/>
      <c r="Q55" s="76"/>
    </row>
    <row r="56" spans="2:17" ht="15" customHeight="1">
      <c r="B56" s="344">
        <f>+B54+1</f>
        <v>34</v>
      </c>
      <c r="C56" s="113" t="s">
        <v>73</v>
      </c>
      <c r="D56" s="135">
        <f t="shared" si="4"/>
        <v>40778</v>
      </c>
      <c r="E56" s="70">
        <v>42</v>
      </c>
      <c r="F56" s="70">
        <v>50</v>
      </c>
      <c r="G56" s="70">
        <v>6</v>
      </c>
      <c r="H56" s="70">
        <v>14</v>
      </c>
      <c r="I56" s="70">
        <v>4</v>
      </c>
      <c r="J56" s="117">
        <v>2</v>
      </c>
      <c r="K56" s="118">
        <v>4</v>
      </c>
      <c r="M56" s="82">
        <f t="shared" si="5"/>
        <v>49</v>
      </c>
      <c r="N56" s="83">
        <f>COUNTIF($E$8:$I$93,"49")</f>
        <v>8</v>
      </c>
      <c r="O56" s="76"/>
      <c r="P56" s="76"/>
      <c r="Q56" s="76"/>
    </row>
    <row r="57" spans="2:17" ht="15" customHeight="1" thickBot="1">
      <c r="B57" s="345"/>
      <c r="C57" s="114" t="s">
        <v>74</v>
      </c>
      <c r="D57" s="136">
        <f t="shared" si="4"/>
        <v>40781</v>
      </c>
      <c r="E57" s="129">
        <v>25</v>
      </c>
      <c r="F57" s="129">
        <v>45</v>
      </c>
      <c r="G57" s="129">
        <v>22</v>
      </c>
      <c r="H57" s="129">
        <v>33</v>
      </c>
      <c r="I57" s="129">
        <v>12</v>
      </c>
      <c r="J57" s="128">
        <v>5</v>
      </c>
      <c r="K57" s="130">
        <v>7</v>
      </c>
      <c r="M57" s="84">
        <f t="shared" si="5"/>
        <v>50</v>
      </c>
      <c r="N57" s="85">
        <f>COUNTIF($E$8:$I$93,"50")</f>
        <v>14</v>
      </c>
      <c r="O57" s="76"/>
      <c r="P57" s="76"/>
      <c r="Q57" s="76"/>
    </row>
    <row r="58" spans="2:11" ht="15" customHeight="1">
      <c r="B58" s="344">
        <f>+B56+1</f>
        <v>35</v>
      </c>
      <c r="C58" s="113" t="s">
        <v>75</v>
      </c>
      <c r="D58" s="135">
        <f t="shared" si="4"/>
        <v>40785</v>
      </c>
      <c r="E58" s="70">
        <v>46</v>
      </c>
      <c r="F58" s="70">
        <v>8</v>
      </c>
      <c r="G58" s="70">
        <v>2</v>
      </c>
      <c r="H58" s="70">
        <v>10</v>
      </c>
      <c r="I58" s="70">
        <v>19</v>
      </c>
      <c r="J58" s="117">
        <v>5</v>
      </c>
      <c r="K58" s="118">
        <v>9</v>
      </c>
    </row>
    <row r="59" spans="2:11" ht="15" customHeight="1">
      <c r="B59" s="345"/>
      <c r="C59" s="142" t="s">
        <v>76</v>
      </c>
      <c r="D59" s="143">
        <f t="shared" si="4"/>
        <v>40788</v>
      </c>
      <c r="E59" s="129">
        <v>37</v>
      </c>
      <c r="F59" s="129">
        <v>12</v>
      </c>
      <c r="G59" s="129">
        <v>26</v>
      </c>
      <c r="H59" s="129">
        <v>38</v>
      </c>
      <c r="I59" s="129">
        <v>44</v>
      </c>
      <c r="J59" s="128">
        <v>4</v>
      </c>
      <c r="K59" s="130">
        <v>7</v>
      </c>
    </row>
    <row r="60" spans="2:11" ht="15" customHeight="1">
      <c r="B60" s="344">
        <f>+B58+1</f>
        <v>36</v>
      </c>
      <c r="C60" s="113" t="s">
        <v>79</v>
      </c>
      <c r="D60" s="135">
        <f t="shared" si="4"/>
        <v>40792</v>
      </c>
      <c r="E60" s="70">
        <v>42</v>
      </c>
      <c r="F60" s="70">
        <v>35</v>
      </c>
      <c r="G60" s="70">
        <v>50</v>
      </c>
      <c r="H60" s="70">
        <v>48</v>
      </c>
      <c r="I60" s="70">
        <v>47</v>
      </c>
      <c r="J60" s="117">
        <v>9</v>
      </c>
      <c r="K60" s="118">
        <v>8</v>
      </c>
    </row>
    <row r="61" spans="2:11" ht="15" customHeight="1">
      <c r="B61" s="345"/>
      <c r="C61" s="114" t="s">
        <v>80</v>
      </c>
      <c r="D61" s="136">
        <f t="shared" si="4"/>
        <v>40795</v>
      </c>
      <c r="E61" s="129">
        <v>21</v>
      </c>
      <c r="F61" s="129">
        <v>5</v>
      </c>
      <c r="G61" s="129">
        <v>34</v>
      </c>
      <c r="H61" s="129">
        <v>31</v>
      </c>
      <c r="I61" s="129">
        <v>28</v>
      </c>
      <c r="J61" s="128">
        <v>2</v>
      </c>
      <c r="K61" s="130">
        <v>1</v>
      </c>
    </row>
    <row r="62" spans="2:11" ht="15" customHeight="1">
      <c r="B62" s="344">
        <f>+B60+1</f>
        <v>37</v>
      </c>
      <c r="C62" s="113" t="s">
        <v>81</v>
      </c>
      <c r="D62" s="135">
        <f t="shared" si="4"/>
        <v>40799</v>
      </c>
      <c r="E62" s="70">
        <v>28</v>
      </c>
      <c r="F62" s="70">
        <v>32</v>
      </c>
      <c r="G62" s="70">
        <v>49</v>
      </c>
      <c r="H62" s="70">
        <v>9</v>
      </c>
      <c r="I62" s="70">
        <v>30</v>
      </c>
      <c r="J62" s="117">
        <v>9</v>
      </c>
      <c r="K62" s="118">
        <v>10</v>
      </c>
    </row>
    <row r="63" spans="2:11" ht="15" customHeight="1">
      <c r="B63" s="345"/>
      <c r="C63" s="114" t="s">
        <v>82</v>
      </c>
      <c r="D63" s="136">
        <f t="shared" si="4"/>
        <v>40802</v>
      </c>
      <c r="E63" s="129">
        <v>39</v>
      </c>
      <c r="F63" s="129">
        <v>2</v>
      </c>
      <c r="G63" s="129">
        <v>42</v>
      </c>
      <c r="H63" s="129">
        <v>17</v>
      </c>
      <c r="I63" s="129">
        <v>8</v>
      </c>
      <c r="J63" s="128">
        <v>3</v>
      </c>
      <c r="K63" s="130">
        <v>10</v>
      </c>
    </row>
    <row r="64" spans="2:11" ht="15" customHeight="1">
      <c r="B64" s="344">
        <f>+B62+1</f>
        <v>38</v>
      </c>
      <c r="C64" s="113" t="s">
        <v>83</v>
      </c>
      <c r="D64" s="135">
        <f t="shared" si="4"/>
        <v>40806</v>
      </c>
      <c r="E64" s="70">
        <v>25</v>
      </c>
      <c r="F64" s="70">
        <v>38</v>
      </c>
      <c r="G64" s="70">
        <v>19</v>
      </c>
      <c r="H64" s="70">
        <v>9</v>
      </c>
      <c r="I64" s="70">
        <v>36</v>
      </c>
      <c r="J64" s="117">
        <v>11</v>
      </c>
      <c r="K64" s="118">
        <v>7</v>
      </c>
    </row>
    <row r="65" spans="2:11" ht="15" customHeight="1">
      <c r="B65" s="345"/>
      <c r="C65" s="114" t="s">
        <v>84</v>
      </c>
      <c r="D65" s="136">
        <f t="shared" si="4"/>
        <v>40809</v>
      </c>
      <c r="E65" s="129">
        <v>6</v>
      </c>
      <c r="F65" s="129">
        <v>33</v>
      </c>
      <c r="G65" s="129">
        <v>48</v>
      </c>
      <c r="H65" s="129">
        <v>14</v>
      </c>
      <c r="I65" s="129">
        <v>34</v>
      </c>
      <c r="J65" s="128">
        <v>6</v>
      </c>
      <c r="K65" s="130">
        <v>2</v>
      </c>
    </row>
    <row r="66" spans="2:11" ht="15" customHeight="1">
      <c r="B66" s="344">
        <f>+B64+1</f>
        <v>39</v>
      </c>
      <c r="C66" s="113" t="s">
        <v>85</v>
      </c>
      <c r="D66" s="135">
        <f t="shared" si="4"/>
        <v>40813</v>
      </c>
      <c r="E66" s="70">
        <v>28</v>
      </c>
      <c r="F66" s="70">
        <v>18</v>
      </c>
      <c r="G66" s="70">
        <v>40</v>
      </c>
      <c r="H66" s="70">
        <v>27</v>
      </c>
      <c r="I66" s="70">
        <v>35</v>
      </c>
      <c r="J66" s="117">
        <v>3</v>
      </c>
      <c r="K66" s="118">
        <v>5</v>
      </c>
    </row>
    <row r="67" spans="2:11" ht="15" customHeight="1">
      <c r="B67" s="345"/>
      <c r="C67" s="114" t="s">
        <v>86</v>
      </c>
      <c r="D67" s="136">
        <f t="shared" si="4"/>
        <v>40816</v>
      </c>
      <c r="E67" s="129">
        <v>28</v>
      </c>
      <c r="F67" s="129">
        <v>15</v>
      </c>
      <c r="G67" s="129">
        <v>44</v>
      </c>
      <c r="H67" s="129">
        <v>31</v>
      </c>
      <c r="I67" s="129">
        <v>5</v>
      </c>
      <c r="J67" s="128">
        <v>1</v>
      </c>
      <c r="K67" s="130">
        <v>6</v>
      </c>
    </row>
    <row r="68" spans="2:11" ht="15" customHeight="1">
      <c r="B68" s="344">
        <f>+B66+1</f>
        <v>40</v>
      </c>
      <c r="C68" s="113" t="s">
        <v>87</v>
      </c>
      <c r="D68" s="135">
        <f t="shared" si="4"/>
        <v>40820</v>
      </c>
      <c r="E68" s="70">
        <v>14</v>
      </c>
      <c r="F68" s="70">
        <v>16</v>
      </c>
      <c r="G68" s="70">
        <v>23</v>
      </c>
      <c r="H68" s="70">
        <v>45</v>
      </c>
      <c r="I68" s="70">
        <v>38</v>
      </c>
      <c r="J68" s="117">
        <v>8</v>
      </c>
      <c r="K68" s="118">
        <v>11</v>
      </c>
    </row>
    <row r="69" spans="2:11" ht="15" customHeight="1">
      <c r="B69" s="345"/>
      <c r="C69" s="114" t="s">
        <v>88</v>
      </c>
      <c r="D69" s="136">
        <f t="shared" si="4"/>
        <v>40823</v>
      </c>
      <c r="E69" s="129">
        <v>42</v>
      </c>
      <c r="F69" s="129">
        <v>34</v>
      </c>
      <c r="G69" s="129">
        <v>18</v>
      </c>
      <c r="H69" s="129">
        <v>38</v>
      </c>
      <c r="I69" s="129">
        <v>26</v>
      </c>
      <c r="J69" s="128">
        <v>8</v>
      </c>
      <c r="K69" s="130">
        <v>5</v>
      </c>
    </row>
    <row r="70" spans="2:11" ht="15" customHeight="1">
      <c r="B70" s="344">
        <f>+B68+1</f>
        <v>41</v>
      </c>
      <c r="C70" s="113" t="s">
        <v>89</v>
      </c>
      <c r="D70" s="135">
        <f t="shared" si="4"/>
        <v>40827</v>
      </c>
      <c r="E70" s="70">
        <v>12</v>
      </c>
      <c r="F70" s="70">
        <v>16</v>
      </c>
      <c r="G70" s="70">
        <v>4</v>
      </c>
      <c r="H70" s="70">
        <v>1</v>
      </c>
      <c r="I70" s="70">
        <v>48</v>
      </c>
      <c r="J70" s="117">
        <v>9</v>
      </c>
      <c r="K70" s="118">
        <v>10</v>
      </c>
    </row>
    <row r="71" spans="2:11" ht="15" customHeight="1">
      <c r="B71" s="345"/>
      <c r="C71" s="114" t="s">
        <v>90</v>
      </c>
      <c r="D71" s="136">
        <f t="shared" si="4"/>
        <v>40830</v>
      </c>
      <c r="E71" s="129">
        <v>47</v>
      </c>
      <c r="F71" s="129">
        <v>23</v>
      </c>
      <c r="G71" s="129">
        <v>12</v>
      </c>
      <c r="H71" s="129">
        <v>29</v>
      </c>
      <c r="I71" s="129">
        <v>32</v>
      </c>
      <c r="J71" s="128">
        <v>3</v>
      </c>
      <c r="K71" s="130">
        <v>5</v>
      </c>
    </row>
    <row r="72" spans="2:11" ht="15" customHeight="1">
      <c r="B72" s="344">
        <f>+B70+1</f>
        <v>42</v>
      </c>
      <c r="C72" s="113" t="s">
        <v>91</v>
      </c>
      <c r="D72" s="135">
        <f t="shared" si="4"/>
        <v>40834</v>
      </c>
      <c r="E72" s="70">
        <v>46</v>
      </c>
      <c r="F72" s="70">
        <v>18</v>
      </c>
      <c r="G72" s="70">
        <v>37</v>
      </c>
      <c r="H72" s="70">
        <v>48</v>
      </c>
      <c r="I72" s="70">
        <v>23</v>
      </c>
      <c r="J72" s="117">
        <v>2</v>
      </c>
      <c r="K72" s="118">
        <v>10</v>
      </c>
    </row>
    <row r="73" spans="2:11" ht="15" customHeight="1">
      <c r="B73" s="345"/>
      <c r="C73" s="114" t="s">
        <v>92</v>
      </c>
      <c r="D73" s="136">
        <f t="shared" si="4"/>
        <v>40837</v>
      </c>
      <c r="E73" s="129">
        <v>37</v>
      </c>
      <c r="F73" s="129">
        <v>19</v>
      </c>
      <c r="G73" s="129">
        <v>2</v>
      </c>
      <c r="H73" s="129">
        <v>33</v>
      </c>
      <c r="I73" s="129">
        <v>46</v>
      </c>
      <c r="J73" s="128">
        <v>5</v>
      </c>
      <c r="K73" s="130">
        <v>8</v>
      </c>
    </row>
    <row r="74" spans="2:11" ht="15" customHeight="1">
      <c r="B74" s="344">
        <f>+B72+1</f>
        <v>43</v>
      </c>
      <c r="C74" s="113" t="s">
        <v>93</v>
      </c>
      <c r="D74" s="135">
        <f t="shared" si="4"/>
        <v>40841</v>
      </c>
      <c r="E74" s="70">
        <v>39</v>
      </c>
      <c r="F74" s="70">
        <v>28</v>
      </c>
      <c r="G74" s="70">
        <v>22</v>
      </c>
      <c r="H74" s="70">
        <v>12</v>
      </c>
      <c r="I74" s="70">
        <v>27</v>
      </c>
      <c r="J74" s="117">
        <v>4</v>
      </c>
      <c r="K74" s="118">
        <v>10</v>
      </c>
    </row>
    <row r="75" spans="2:11" ht="15" customHeight="1">
      <c r="B75" s="345"/>
      <c r="C75" s="114" t="s">
        <v>94</v>
      </c>
      <c r="D75" s="136">
        <f t="shared" si="4"/>
        <v>40844</v>
      </c>
      <c r="E75" s="129">
        <v>39</v>
      </c>
      <c r="F75" s="129">
        <v>16</v>
      </c>
      <c r="G75" s="129">
        <v>20</v>
      </c>
      <c r="H75" s="129">
        <v>17</v>
      </c>
      <c r="I75" s="129">
        <v>50</v>
      </c>
      <c r="J75" s="128">
        <v>4</v>
      </c>
      <c r="K75" s="130">
        <v>8</v>
      </c>
    </row>
    <row r="76" spans="2:11" ht="15" customHeight="1">
      <c r="B76" s="344">
        <f>+B74+1</f>
        <v>44</v>
      </c>
      <c r="C76" s="113" t="s">
        <v>95</v>
      </c>
      <c r="D76" s="135">
        <f t="shared" si="4"/>
        <v>40848</v>
      </c>
      <c r="E76" s="70">
        <v>20</v>
      </c>
      <c r="F76" s="70">
        <v>45</v>
      </c>
      <c r="G76" s="70">
        <v>23</v>
      </c>
      <c r="H76" s="70">
        <v>14</v>
      </c>
      <c r="I76" s="70">
        <v>46</v>
      </c>
      <c r="J76" s="117">
        <v>1</v>
      </c>
      <c r="K76" s="118">
        <v>11</v>
      </c>
    </row>
    <row r="77" spans="2:11" ht="15" customHeight="1">
      <c r="B77" s="345"/>
      <c r="C77" s="114" t="s">
        <v>78</v>
      </c>
      <c r="D77" s="136">
        <f t="shared" si="4"/>
        <v>40851</v>
      </c>
      <c r="E77" s="129">
        <v>11</v>
      </c>
      <c r="F77" s="129">
        <v>14</v>
      </c>
      <c r="G77" s="129">
        <v>41</v>
      </c>
      <c r="H77" s="129">
        <v>43</v>
      </c>
      <c r="I77" s="129">
        <v>50</v>
      </c>
      <c r="J77" s="128">
        <v>2</v>
      </c>
      <c r="K77" s="130">
        <v>9</v>
      </c>
    </row>
    <row r="78" spans="2:11" ht="15" customHeight="1">
      <c r="B78" s="344">
        <f>+B76+1</f>
        <v>45</v>
      </c>
      <c r="C78" s="113" t="s">
        <v>96</v>
      </c>
      <c r="D78" s="135">
        <f t="shared" si="4"/>
        <v>40855</v>
      </c>
      <c r="E78" s="70">
        <v>40</v>
      </c>
      <c r="F78" s="70">
        <v>15</v>
      </c>
      <c r="G78" s="70">
        <v>4</v>
      </c>
      <c r="H78" s="70">
        <v>29</v>
      </c>
      <c r="I78" s="70">
        <v>1</v>
      </c>
      <c r="J78" s="117">
        <v>1</v>
      </c>
      <c r="K78" s="118">
        <v>5</v>
      </c>
    </row>
    <row r="79" spans="2:11" ht="15" customHeight="1">
      <c r="B79" s="345"/>
      <c r="C79" s="114" t="s">
        <v>97</v>
      </c>
      <c r="D79" s="136">
        <f t="shared" si="4"/>
        <v>40858</v>
      </c>
      <c r="E79" s="129">
        <v>30</v>
      </c>
      <c r="F79" s="129">
        <v>18</v>
      </c>
      <c r="G79" s="129">
        <v>1</v>
      </c>
      <c r="H79" s="129">
        <v>4</v>
      </c>
      <c r="I79" s="129">
        <v>23</v>
      </c>
      <c r="J79" s="128">
        <v>3</v>
      </c>
      <c r="K79" s="130">
        <v>7</v>
      </c>
    </row>
    <row r="80" spans="2:11" ht="15" customHeight="1">
      <c r="B80" s="344">
        <f>+B78+1</f>
        <v>46</v>
      </c>
      <c r="C80" s="113" t="s">
        <v>98</v>
      </c>
      <c r="D80" s="135">
        <f t="shared" si="4"/>
        <v>40862</v>
      </c>
      <c r="E80" s="70">
        <v>47</v>
      </c>
      <c r="F80" s="70">
        <v>17</v>
      </c>
      <c r="G80" s="70">
        <v>22</v>
      </c>
      <c r="H80" s="70">
        <v>6</v>
      </c>
      <c r="I80" s="70">
        <v>45</v>
      </c>
      <c r="J80" s="117">
        <v>3</v>
      </c>
      <c r="K80" s="118">
        <v>11</v>
      </c>
    </row>
    <row r="81" spans="2:11" ht="15" customHeight="1">
      <c r="B81" s="345"/>
      <c r="C81" s="114" t="s">
        <v>99</v>
      </c>
      <c r="D81" s="136">
        <f t="shared" si="4"/>
        <v>40865</v>
      </c>
      <c r="E81" s="129">
        <v>39</v>
      </c>
      <c r="F81" s="129">
        <v>44</v>
      </c>
      <c r="G81" s="129">
        <v>24</v>
      </c>
      <c r="H81" s="129">
        <v>4</v>
      </c>
      <c r="I81" s="129">
        <v>12</v>
      </c>
      <c r="J81" s="128">
        <v>2</v>
      </c>
      <c r="K81" s="130">
        <v>4</v>
      </c>
    </row>
    <row r="82" spans="2:11" ht="15" customHeight="1">
      <c r="B82" s="344">
        <f>+B80+1</f>
        <v>47</v>
      </c>
      <c r="C82" s="113" t="s">
        <v>100</v>
      </c>
      <c r="D82" s="135">
        <f t="shared" si="4"/>
        <v>40869</v>
      </c>
      <c r="E82" s="70">
        <v>16</v>
      </c>
      <c r="F82" s="70">
        <v>40</v>
      </c>
      <c r="G82" s="70">
        <v>38</v>
      </c>
      <c r="H82" s="70">
        <v>24</v>
      </c>
      <c r="I82" s="70">
        <v>18</v>
      </c>
      <c r="J82" s="117">
        <v>2</v>
      </c>
      <c r="K82" s="118">
        <v>4</v>
      </c>
    </row>
    <row r="83" spans="2:11" ht="15" customHeight="1">
      <c r="B83" s="345"/>
      <c r="C83" s="114" t="s">
        <v>101</v>
      </c>
      <c r="D83" s="136">
        <f t="shared" si="4"/>
        <v>40872</v>
      </c>
      <c r="E83" s="129">
        <v>16</v>
      </c>
      <c r="F83" s="129">
        <v>40</v>
      </c>
      <c r="G83" s="129">
        <v>38</v>
      </c>
      <c r="H83" s="129">
        <v>24</v>
      </c>
      <c r="I83" s="129">
        <v>18</v>
      </c>
      <c r="J83" s="128">
        <v>2</v>
      </c>
      <c r="K83" s="130">
        <v>4</v>
      </c>
    </row>
    <row r="84" spans="2:11" ht="15" customHeight="1">
      <c r="B84" s="344">
        <f>+B82+1</f>
        <v>48</v>
      </c>
      <c r="C84" s="113" t="s">
        <v>102</v>
      </c>
      <c r="D84" s="135">
        <f t="shared" si="4"/>
        <v>40876</v>
      </c>
      <c r="E84" s="70">
        <v>25</v>
      </c>
      <c r="F84" s="70">
        <v>50</v>
      </c>
      <c r="G84" s="70">
        <v>11</v>
      </c>
      <c r="H84" s="70">
        <v>45</v>
      </c>
      <c r="I84" s="70">
        <v>41</v>
      </c>
      <c r="J84" s="117">
        <v>7</v>
      </c>
      <c r="K84" s="118">
        <v>2</v>
      </c>
    </row>
    <row r="85" spans="2:11" ht="15" customHeight="1">
      <c r="B85" s="345"/>
      <c r="C85" s="114" t="s">
        <v>103</v>
      </c>
      <c r="D85" s="136">
        <f t="shared" si="4"/>
        <v>40879</v>
      </c>
      <c r="E85" s="129">
        <v>27</v>
      </c>
      <c r="F85" s="129">
        <v>40</v>
      </c>
      <c r="G85" s="129">
        <v>7</v>
      </c>
      <c r="H85" s="129">
        <v>43</v>
      </c>
      <c r="I85" s="129">
        <v>30</v>
      </c>
      <c r="J85" s="128">
        <v>9</v>
      </c>
      <c r="K85" s="130">
        <v>8</v>
      </c>
    </row>
    <row r="86" spans="2:11" ht="15" customHeight="1">
      <c r="B86" s="344">
        <f>+B84+1</f>
        <v>49</v>
      </c>
      <c r="C86" s="113" t="s">
        <v>104</v>
      </c>
      <c r="D86" s="135">
        <f t="shared" si="4"/>
        <v>40883</v>
      </c>
      <c r="E86" s="70">
        <v>34</v>
      </c>
      <c r="F86" s="70">
        <v>21</v>
      </c>
      <c r="G86" s="70">
        <v>20</v>
      </c>
      <c r="H86" s="70">
        <v>38</v>
      </c>
      <c r="I86" s="70">
        <v>19</v>
      </c>
      <c r="J86" s="117">
        <v>9</v>
      </c>
      <c r="K86" s="118">
        <v>3</v>
      </c>
    </row>
    <row r="87" spans="2:11" ht="15" customHeight="1">
      <c r="B87" s="345"/>
      <c r="C87" s="114" t="s">
        <v>105</v>
      </c>
      <c r="D87" s="136">
        <f t="shared" si="4"/>
        <v>40886</v>
      </c>
      <c r="E87" s="129">
        <v>21</v>
      </c>
      <c r="F87" s="129">
        <v>12</v>
      </c>
      <c r="G87" s="129">
        <v>47</v>
      </c>
      <c r="H87" s="129">
        <v>44</v>
      </c>
      <c r="I87" s="129">
        <v>29</v>
      </c>
      <c r="J87" s="128">
        <v>2</v>
      </c>
      <c r="K87" s="130">
        <v>1</v>
      </c>
    </row>
    <row r="88" spans="2:11" ht="15" customHeight="1">
      <c r="B88" s="344">
        <f>+B86+1</f>
        <v>50</v>
      </c>
      <c r="C88" s="113" t="s">
        <v>106</v>
      </c>
      <c r="D88" s="135">
        <f t="shared" si="4"/>
        <v>40890</v>
      </c>
      <c r="E88" s="70">
        <v>12</v>
      </c>
      <c r="F88" s="70">
        <v>37</v>
      </c>
      <c r="G88" s="70">
        <v>18</v>
      </c>
      <c r="H88" s="70">
        <v>33</v>
      </c>
      <c r="I88" s="70">
        <v>7</v>
      </c>
      <c r="J88" s="117">
        <v>1</v>
      </c>
      <c r="K88" s="118">
        <v>11</v>
      </c>
    </row>
    <row r="89" spans="2:11" ht="15" customHeight="1">
      <c r="B89" s="345"/>
      <c r="C89" s="114" t="s">
        <v>107</v>
      </c>
      <c r="D89" s="136">
        <f t="shared" si="4"/>
        <v>40893</v>
      </c>
      <c r="E89" s="129">
        <v>10</v>
      </c>
      <c r="F89" s="129">
        <v>2</v>
      </c>
      <c r="G89" s="129">
        <v>23</v>
      </c>
      <c r="H89" s="129">
        <v>31</v>
      </c>
      <c r="I89" s="129">
        <v>5</v>
      </c>
      <c r="J89" s="128">
        <v>5</v>
      </c>
      <c r="K89" s="130">
        <v>2</v>
      </c>
    </row>
    <row r="90" spans="2:11" ht="15" customHeight="1">
      <c r="B90" s="344">
        <f>+B88+1</f>
        <v>51</v>
      </c>
      <c r="C90" s="113" t="s">
        <v>108</v>
      </c>
      <c r="D90" s="135">
        <f t="shared" si="4"/>
        <v>40897</v>
      </c>
      <c r="E90" s="70">
        <v>14</v>
      </c>
      <c r="F90" s="70">
        <v>48</v>
      </c>
      <c r="G90" s="70">
        <v>1</v>
      </c>
      <c r="H90" s="70">
        <v>9</v>
      </c>
      <c r="I90" s="70">
        <v>12</v>
      </c>
      <c r="J90" s="117">
        <v>7</v>
      </c>
      <c r="K90" s="118">
        <v>1</v>
      </c>
    </row>
    <row r="91" spans="2:11" ht="15" customHeight="1">
      <c r="B91" s="345"/>
      <c r="C91" s="114" t="s">
        <v>109</v>
      </c>
      <c r="D91" s="136">
        <f t="shared" si="4"/>
        <v>40900</v>
      </c>
      <c r="E91" s="129">
        <v>7</v>
      </c>
      <c r="F91" s="129">
        <v>21</v>
      </c>
      <c r="G91" s="129">
        <v>22</v>
      </c>
      <c r="H91" s="129">
        <v>24</v>
      </c>
      <c r="I91" s="129">
        <v>28</v>
      </c>
      <c r="J91" s="128">
        <v>1</v>
      </c>
      <c r="K91" s="130">
        <v>11</v>
      </c>
    </row>
    <row r="92" spans="2:11" ht="15" customHeight="1">
      <c r="B92" s="344">
        <f>+B90+1</f>
        <v>52</v>
      </c>
      <c r="C92" s="113" t="s">
        <v>110</v>
      </c>
      <c r="D92" s="135">
        <f t="shared" si="4"/>
        <v>40904</v>
      </c>
      <c r="E92" s="70">
        <v>26</v>
      </c>
      <c r="F92" s="70">
        <v>21</v>
      </c>
      <c r="G92" s="70">
        <v>25</v>
      </c>
      <c r="H92" s="70">
        <v>19</v>
      </c>
      <c r="I92" s="70">
        <v>44</v>
      </c>
      <c r="J92" s="117">
        <v>7</v>
      </c>
      <c r="K92" s="118">
        <v>3</v>
      </c>
    </row>
    <row r="93" spans="2:11" ht="15" customHeight="1" thickBot="1">
      <c r="B93" s="350"/>
      <c r="C93" s="140" t="s">
        <v>111</v>
      </c>
      <c r="D93" s="141">
        <f t="shared" si="4"/>
        <v>40907</v>
      </c>
      <c r="E93" s="144">
        <v>36</v>
      </c>
      <c r="F93" s="123">
        <v>44</v>
      </c>
      <c r="G93" s="123">
        <v>43</v>
      </c>
      <c r="H93" s="123">
        <v>16</v>
      </c>
      <c r="I93" s="123">
        <v>50</v>
      </c>
      <c r="J93" s="122">
        <v>8</v>
      </c>
      <c r="K93" s="124">
        <v>7</v>
      </c>
    </row>
  </sheetData>
  <sheetProtection sheet="1" objects="1" scenarios="1"/>
  <mergeCells count="43">
    <mergeCell ref="B50:B51"/>
    <mergeCell ref="B52:B53"/>
    <mergeCell ref="B54:B55"/>
    <mergeCell ref="B1:G1"/>
    <mergeCell ref="P6:Q6"/>
    <mergeCell ref="B3:E3"/>
    <mergeCell ref="D6:D7"/>
    <mergeCell ref="E6:K6"/>
    <mergeCell ref="M6:N6"/>
    <mergeCell ref="B6:B7"/>
    <mergeCell ref="C6:C7"/>
    <mergeCell ref="E7:I7"/>
    <mergeCell ref="B46:B47"/>
    <mergeCell ref="B48:B49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92:B93"/>
    <mergeCell ref="B82:B83"/>
    <mergeCell ref="B84:B85"/>
    <mergeCell ref="B86:B87"/>
    <mergeCell ref="B88:B89"/>
    <mergeCell ref="B70:B71"/>
    <mergeCell ref="B72:B73"/>
    <mergeCell ref="B56:B57"/>
    <mergeCell ref="B58:B59"/>
    <mergeCell ref="B90:B91"/>
    <mergeCell ref="B74:B75"/>
    <mergeCell ref="B76:B77"/>
    <mergeCell ref="B78:B79"/>
    <mergeCell ref="B60:B61"/>
    <mergeCell ref="B80:B81"/>
    <mergeCell ref="B62:B63"/>
    <mergeCell ref="B64:B65"/>
    <mergeCell ref="B66:B67"/>
    <mergeCell ref="B68:B69"/>
  </mergeCells>
  <printOptions horizontalCentered="1"/>
  <pageMargins left="0.5905511811023623" right="0.5905511811023623" top="0.984251968503937" bottom="0.5905511811023623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43">
      <selection activeCell="M61" sqref="M61"/>
    </sheetView>
  </sheetViews>
  <sheetFormatPr defaultColWidth="12.421875" defaultRowHeight="12.75"/>
  <cols>
    <col min="1" max="1" width="7.140625" style="0" customWidth="1"/>
    <col min="2" max="2" width="9.7109375" style="0" customWidth="1"/>
    <col min="3" max="3" width="12.7109375" style="0" customWidth="1"/>
    <col min="4" max="4" width="10.7109375" style="0" customWidth="1"/>
    <col min="5" max="11" width="9.7109375" style="0" customWidth="1"/>
    <col min="12" max="12" width="5.140625" style="0" customWidth="1"/>
    <col min="13" max="13" width="12.421875" style="0" customWidth="1"/>
    <col min="14" max="14" width="13.57421875" style="0" customWidth="1"/>
    <col min="15" max="15" width="5.8515625" style="0" customWidth="1"/>
    <col min="16" max="16" width="10.00390625" style="0" customWidth="1"/>
    <col min="17" max="17" width="9.28125" style="0" customWidth="1"/>
  </cols>
  <sheetData>
    <row r="1" spans="2:11" ht="15.75" thickBot="1">
      <c r="B1" s="352" t="s">
        <v>199</v>
      </c>
      <c r="C1" s="353"/>
      <c r="D1" s="353"/>
      <c r="E1" s="353"/>
      <c r="F1" s="353"/>
      <c r="G1" s="354"/>
      <c r="J1" s="2"/>
      <c r="K1" s="2"/>
    </row>
    <row r="2" spans="3:11" ht="12.75">
      <c r="C2" s="2"/>
      <c r="J2" s="2"/>
      <c r="K2" s="2"/>
    </row>
    <row r="3" spans="2:11" ht="23.25">
      <c r="B3" s="341" t="s">
        <v>6</v>
      </c>
      <c r="C3" s="343"/>
      <c r="D3" s="343"/>
      <c r="E3" s="343"/>
      <c r="F3" s="4"/>
      <c r="G3" s="4"/>
      <c r="H3" s="4"/>
      <c r="I3" s="4"/>
      <c r="J3" s="4"/>
      <c r="K3" s="4"/>
    </row>
    <row r="4" spans="2:17" ht="25.5">
      <c r="B4" s="366" t="s">
        <v>112</v>
      </c>
      <c r="C4" s="366"/>
      <c r="D4" s="366"/>
      <c r="E4" s="366"/>
      <c r="F4" s="366"/>
      <c r="G4" s="366"/>
      <c r="H4" s="366"/>
      <c r="I4" s="366"/>
      <c r="J4" s="366"/>
      <c r="K4" s="366"/>
      <c r="M4" s="74" t="s">
        <v>14</v>
      </c>
      <c r="N4" s="75"/>
      <c r="O4" s="75"/>
      <c r="P4" s="75"/>
      <c r="Q4" s="75"/>
    </row>
    <row r="5" spans="2:17" ht="19.5" customHeight="1" thickBot="1">
      <c r="B5" s="365" t="s">
        <v>323</v>
      </c>
      <c r="C5" s="365"/>
      <c r="D5" s="365"/>
      <c r="E5" s="365"/>
      <c r="F5" s="365"/>
      <c r="G5" s="365"/>
      <c r="H5" s="365"/>
      <c r="I5" s="365"/>
      <c r="J5" s="365"/>
      <c r="K5" s="365"/>
      <c r="M5" s="76"/>
      <c r="N5" s="76"/>
      <c r="O5" s="76"/>
      <c r="P5" s="76"/>
      <c r="Q5" s="76"/>
    </row>
    <row r="6" spans="2:17" ht="22.5" customHeight="1" thickBot="1">
      <c r="B6" s="358" t="s">
        <v>19</v>
      </c>
      <c r="C6" s="358" t="s">
        <v>1</v>
      </c>
      <c r="D6" s="355" t="s">
        <v>2</v>
      </c>
      <c r="E6" s="357" t="s">
        <v>3</v>
      </c>
      <c r="F6" s="357"/>
      <c r="G6" s="357"/>
      <c r="H6" s="357"/>
      <c r="I6" s="357"/>
      <c r="J6" s="357"/>
      <c r="K6" s="357"/>
      <c r="M6" s="339" t="s">
        <v>15</v>
      </c>
      <c r="N6" s="340"/>
      <c r="O6" s="76"/>
      <c r="P6" s="339" t="s">
        <v>5</v>
      </c>
      <c r="Q6" s="340"/>
    </row>
    <row r="7" spans="2:17" ht="20.25" customHeight="1" thickBot="1">
      <c r="B7" s="359"/>
      <c r="C7" s="359"/>
      <c r="D7" s="356"/>
      <c r="E7" s="360" t="s">
        <v>4</v>
      </c>
      <c r="F7" s="361"/>
      <c r="G7" s="362"/>
      <c r="H7" s="361"/>
      <c r="I7" s="363"/>
      <c r="J7" s="115" t="s">
        <v>5</v>
      </c>
      <c r="K7" s="115"/>
      <c r="M7" s="77" t="s">
        <v>16</v>
      </c>
      <c r="N7" s="77" t="s">
        <v>17</v>
      </c>
      <c r="O7" s="78"/>
      <c r="P7" s="77" t="s">
        <v>16</v>
      </c>
      <c r="Q7" s="77" t="s">
        <v>17</v>
      </c>
    </row>
    <row r="8" spans="2:17" ht="15" customHeight="1">
      <c r="B8" s="373">
        <v>1</v>
      </c>
      <c r="C8" s="133" t="s">
        <v>113</v>
      </c>
      <c r="D8" s="134">
        <v>40911</v>
      </c>
      <c r="E8" s="161">
        <v>42</v>
      </c>
      <c r="F8" s="162">
        <v>30</v>
      </c>
      <c r="G8" s="162">
        <v>45</v>
      </c>
      <c r="H8" s="162">
        <v>3</v>
      </c>
      <c r="I8" s="162">
        <v>49</v>
      </c>
      <c r="J8" s="163">
        <v>5</v>
      </c>
      <c r="K8" s="164">
        <v>10</v>
      </c>
      <c r="M8" s="79">
        <v>1</v>
      </c>
      <c r="N8" s="80">
        <f>COUNTIF($E$8:$I$117,"1")</f>
        <v>13</v>
      </c>
      <c r="O8" s="76"/>
      <c r="P8" s="81">
        <v>1</v>
      </c>
      <c r="Q8" s="80">
        <f>COUNTIF($J$8:$K$117,"1")</f>
        <v>14</v>
      </c>
    </row>
    <row r="9" spans="2:17" ht="15" customHeight="1">
      <c r="B9" s="372"/>
      <c r="C9" s="113" t="s">
        <v>114</v>
      </c>
      <c r="D9" s="135">
        <f>+D8+3</f>
        <v>40914</v>
      </c>
      <c r="E9" s="162">
        <v>1</v>
      </c>
      <c r="F9" s="162">
        <v>6</v>
      </c>
      <c r="G9" s="162">
        <v>10</v>
      </c>
      <c r="H9" s="162">
        <v>31</v>
      </c>
      <c r="I9" s="162">
        <v>12</v>
      </c>
      <c r="J9" s="163">
        <v>7</v>
      </c>
      <c r="K9" s="164">
        <v>2</v>
      </c>
      <c r="M9" s="82">
        <f aca="true" t="shared" si="0" ref="M9:M25">+M8+1</f>
        <v>2</v>
      </c>
      <c r="N9" s="83">
        <f>COUNTIF($E$8:$I$117,"2")</f>
        <v>7</v>
      </c>
      <c r="O9" s="76"/>
      <c r="P9" s="82">
        <f aca="true" t="shared" si="1" ref="P9:P16">+P8+1</f>
        <v>2</v>
      </c>
      <c r="Q9" s="83">
        <f>COUNTIF($J$8:$K$117,"2")</f>
        <v>26</v>
      </c>
    </row>
    <row r="10" spans="2:17" ht="15" customHeight="1">
      <c r="B10" s="367">
        <f>+B8+1</f>
        <v>2</v>
      </c>
      <c r="C10" s="153" t="s">
        <v>115</v>
      </c>
      <c r="D10" s="154">
        <f>+D8+7</f>
        <v>40918</v>
      </c>
      <c r="E10" s="165">
        <v>9</v>
      </c>
      <c r="F10" s="165">
        <v>4</v>
      </c>
      <c r="G10" s="165">
        <v>30</v>
      </c>
      <c r="H10" s="165">
        <v>10</v>
      </c>
      <c r="I10" s="165">
        <v>40</v>
      </c>
      <c r="J10" s="166">
        <v>9</v>
      </c>
      <c r="K10" s="167">
        <v>2</v>
      </c>
      <c r="M10" s="82">
        <f t="shared" si="0"/>
        <v>3</v>
      </c>
      <c r="N10" s="83">
        <f>COUNTIF($E$8:$I$117,"3")</f>
        <v>13</v>
      </c>
      <c r="O10" s="76"/>
      <c r="P10" s="82">
        <f t="shared" si="1"/>
        <v>3</v>
      </c>
      <c r="Q10" s="83">
        <f>COUNTIF($J$8:$K$117,"3")</f>
        <v>21</v>
      </c>
    </row>
    <row r="11" spans="2:17" ht="15" customHeight="1">
      <c r="B11" s="368"/>
      <c r="C11" s="114" t="s">
        <v>116</v>
      </c>
      <c r="D11" s="136">
        <f>+D9+7</f>
        <v>40921</v>
      </c>
      <c r="E11" s="168">
        <v>39</v>
      </c>
      <c r="F11" s="168">
        <v>13</v>
      </c>
      <c r="G11" s="168">
        <v>21</v>
      </c>
      <c r="H11" s="168">
        <v>14</v>
      </c>
      <c r="I11" s="168">
        <v>27</v>
      </c>
      <c r="J11" s="169">
        <v>8</v>
      </c>
      <c r="K11" s="170">
        <v>6</v>
      </c>
      <c r="M11" s="82">
        <f t="shared" si="0"/>
        <v>4</v>
      </c>
      <c r="N11" s="83">
        <f>COUNTIF($E$8:$I$117,"4")</f>
        <v>12</v>
      </c>
      <c r="O11" s="76"/>
      <c r="P11" s="82">
        <f t="shared" si="1"/>
        <v>4</v>
      </c>
      <c r="Q11" s="83">
        <f>COUNTIF($J$8:$K$117,"4")</f>
        <v>14</v>
      </c>
    </row>
    <row r="12" spans="2:17" ht="15" customHeight="1">
      <c r="B12" s="367">
        <f>+B10+1</f>
        <v>3</v>
      </c>
      <c r="C12" s="153" t="s">
        <v>117</v>
      </c>
      <c r="D12" s="154">
        <f>+D10+7</f>
        <v>40925</v>
      </c>
      <c r="E12" s="165">
        <v>12</v>
      </c>
      <c r="F12" s="165">
        <v>44</v>
      </c>
      <c r="G12" s="165">
        <v>22</v>
      </c>
      <c r="H12" s="165">
        <v>30</v>
      </c>
      <c r="I12" s="165">
        <v>31</v>
      </c>
      <c r="J12" s="166">
        <v>5</v>
      </c>
      <c r="K12" s="167">
        <v>6</v>
      </c>
      <c r="L12" s="70"/>
      <c r="M12" s="82">
        <f t="shared" si="0"/>
        <v>5</v>
      </c>
      <c r="N12" s="83">
        <f>COUNTIF($E$8:$I$117,"5")</f>
        <v>8</v>
      </c>
      <c r="O12" s="76"/>
      <c r="P12" s="82">
        <f t="shared" si="1"/>
        <v>5</v>
      </c>
      <c r="Q12" s="83">
        <f>COUNTIF($J$8:$K$117,"5")</f>
        <v>18</v>
      </c>
    </row>
    <row r="13" spans="2:17" ht="15" customHeight="1">
      <c r="B13" s="368"/>
      <c r="C13" s="114" t="s">
        <v>118</v>
      </c>
      <c r="D13" s="136">
        <f>+D11+7</f>
        <v>40928</v>
      </c>
      <c r="E13" s="168">
        <v>10</v>
      </c>
      <c r="F13" s="168">
        <v>28</v>
      </c>
      <c r="G13" s="168">
        <v>27</v>
      </c>
      <c r="H13" s="168">
        <v>2</v>
      </c>
      <c r="I13" s="168">
        <v>22</v>
      </c>
      <c r="J13" s="169">
        <v>8</v>
      </c>
      <c r="K13" s="170">
        <v>6</v>
      </c>
      <c r="M13" s="82">
        <f t="shared" si="0"/>
        <v>6</v>
      </c>
      <c r="N13" s="83">
        <f>COUNTIF($E$8:$I$117,"6")</f>
        <v>11</v>
      </c>
      <c r="O13" s="76"/>
      <c r="P13" s="82">
        <f t="shared" si="1"/>
        <v>6</v>
      </c>
      <c r="Q13" s="83">
        <f>COUNTIF($J$8:$K$117,"6")</f>
        <v>14</v>
      </c>
    </row>
    <row r="14" spans="2:17" ht="15" customHeight="1">
      <c r="B14" s="367">
        <f>+B12+1</f>
        <v>4</v>
      </c>
      <c r="C14" s="153" t="s">
        <v>119</v>
      </c>
      <c r="D14" s="154">
        <f aca="true" t="shared" si="2" ref="D14:D83">+D12+7</f>
        <v>40932</v>
      </c>
      <c r="E14" s="165">
        <v>1</v>
      </c>
      <c r="F14" s="165">
        <v>20</v>
      </c>
      <c r="G14" s="165">
        <v>6</v>
      </c>
      <c r="H14" s="165">
        <v>2</v>
      </c>
      <c r="I14" s="165">
        <v>36</v>
      </c>
      <c r="J14" s="166">
        <v>11</v>
      </c>
      <c r="K14" s="167">
        <v>8</v>
      </c>
      <c r="M14" s="82">
        <f t="shared" si="0"/>
        <v>7</v>
      </c>
      <c r="N14" s="83">
        <f>COUNTIF($E$8:$I$117,"7")</f>
        <v>8</v>
      </c>
      <c r="O14" s="76"/>
      <c r="P14" s="82">
        <f t="shared" si="1"/>
        <v>7</v>
      </c>
      <c r="Q14" s="83">
        <f>COUNTIF($J$8:$K$117,"7")</f>
        <v>15</v>
      </c>
    </row>
    <row r="15" spans="2:17" ht="15" customHeight="1">
      <c r="B15" s="368"/>
      <c r="C15" s="114" t="s">
        <v>120</v>
      </c>
      <c r="D15" s="136">
        <f t="shared" si="2"/>
        <v>40935</v>
      </c>
      <c r="E15" s="168">
        <v>10</v>
      </c>
      <c r="F15" s="168">
        <v>19</v>
      </c>
      <c r="G15" s="168">
        <v>44</v>
      </c>
      <c r="H15" s="168">
        <v>13</v>
      </c>
      <c r="I15" s="168">
        <v>39</v>
      </c>
      <c r="J15" s="169">
        <v>6</v>
      </c>
      <c r="K15" s="170">
        <v>2</v>
      </c>
      <c r="L15" s="43"/>
      <c r="M15" s="82">
        <f t="shared" si="0"/>
        <v>8</v>
      </c>
      <c r="N15" s="83">
        <f>COUNTIF($E$8:$I$117,"8")</f>
        <v>8</v>
      </c>
      <c r="O15" s="76"/>
      <c r="P15" s="82">
        <f t="shared" si="1"/>
        <v>8</v>
      </c>
      <c r="Q15" s="83">
        <f>COUNTIF($J$8:$K$117,"8")</f>
        <v>22</v>
      </c>
    </row>
    <row r="16" spans="2:17" ht="15" customHeight="1">
      <c r="B16" s="367">
        <f>+B14+1</f>
        <v>5</v>
      </c>
      <c r="C16" s="153" t="s">
        <v>121</v>
      </c>
      <c r="D16" s="154">
        <f t="shared" si="2"/>
        <v>40939</v>
      </c>
      <c r="E16" s="165">
        <v>43</v>
      </c>
      <c r="F16" s="165">
        <v>34</v>
      </c>
      <c r="G16" s="165">
        <v>38</v>
      </c>
      <c r="H16" s="165">
        <v>9</v>
      </c>
      <c r="I16" s="165">
        <v>45</v>
      </c>
      <c r="J16" s="166">
        <v>4</v>
      </c>
      <c r="K16" s="167">
        <v>2</v>
      </c>
      <c r="M16" s="82">
        <f t="shared" si="0"/>
        <v>9</v>
      </c>
      <c r="N16" s="83">
        <f>COUNTIF($E$8:$I$117,"9")</f>
        <v>8</v>
      </c>
      <c r="O16" s="76"/>
      <c r="P16" s="145">
        <f t="shared" si="1"/>
        <v>9</v>
      </c>
      <c r="Q16" s="146">
        <f>COUNTIF($J$8:$K$117,"9")</f>
        <v>22</v>
      </c>
    </row>
    <row r="17" spans="2:17" ht="15" customHeight="1">
      <c r="B17" s="368"/>
      <c r="C17" s="114" t="s">
        <v>122</v>
      </c>
      <c r="D17" s="136">
        <f t="shared" si="2"/>
        <v>40942</v>
      </c>
      <c r="E17" s="168">
        <v>16</v>
      </c>
      <c r="F17" s="168">
        <v>20</v>
      </c>
      <c r="G17" s="168">
        <v>19</v>
      </c>
      <c r="H17" s="168">
        <v>25</v>
      </c>
      <c r="I17" s="168">
        <v>28</v>
      </c>
      <c r="J17" s="169">
        <v>1</v>
      </c>
      <c r="K17" s="170">
        <v>10</v>
      </c>
      <c r="M17" s="82">
        <f t="shared" si="0"/>
        <v>10</v>
      </c>
      <c r="N17" s="83">
        <f>COUNTIF($E$8:$I$117,"10")</f>
        <v>19</v>
      </c>
      <c r="O17" s="76"/>
      <c r="P17" s="82">
        <f>+P16+1</f>
        <v>10</v>
      </c>
      <c r="Q17" s="83">
        <f>COUNTIF($J$8:$K$117,"10")</f>
        <v>23</v>
      </c>
    </row>
    <row r="18" spans="2:17" ht="15" customHeight="1" thickBot="1">
      <c r="B18" s="367">
        <f>+B16+1</f>
        <v>6</v>
      </c>
      <c r="C18" s="153" t="s">
        <v>123</v>
      </c>
      <c r="D18" s="154">
        <f t="shared" si="2"/>
        <v>40946</v>
      </c>
      <c r="E18" s="165">
        <v>15</v>
      </c>
      <c r="F18" s="165">
        <v>3</v>
      </c>
      <c r="G18" s="165">
        <v>17</v>
      </c>
      <c r="H18" s="165">
        <v>33</v>
      </c>
      <c r="I18" s="165">
        <v>28</v>
      </c>
      <c r="J18" s="166">
        <v>2</v>
      </c>
      <c r="K18" s="167">
        <v>4</v>
      </c>
      <c r="M18" s="82">
        <f t="shared" si="0"/>
        <v>11</v>
      </c>
      <c r="N18" s="83">
        <f>COUNTIF($E$8:$I$117,"11")</f>
        <v>13</v>
      </c>
      <c r="O18" s="76"/>
      <c r="P18" s="147">
        <f>+P17+1</f>
        <v>11</v>
      </c>
      <c r="Q18" s="148">
        <f>COUNTIF($J$8:$K$117,"11")</f>
        <v>19</v>
      </c>
    </row>
    <row r="19" spans="2:17" ht="15" customHeight="1">
      <c r="B19" s="368"/>
      <c r="C19" s="114" t="s">
        <v>124</v>
      </c>
      <c r="D19" s="136">
        <f t="shared" si="2"/>
        <v>40949</v>
      </c>
      <c r="E19" s="168">
        <v>3</v>
      </c>
      <c r="F19" s="168">
        <v>14</v>
      </c>
      <c r="G19" s="168">
        <v>31</v>
      </c>
      <c r="H19" s="168">
        <v>41</v>
      </c>
      <c r="I19" s="168">
        <v>8</v>
      </c>
      <c r="J19" s="169">
        <v>7</v>
      </c>
      <c r="K19" s="170">
        <v>11</v>
      </c>
      <c r="M19" s="82">
        <f t="shared" si="0"/>
        <v>12</v>
      </c>
      <c r="N19" s="83">
        <f>COUNTIF($E$8:$I$117,"12")</f>
        <v>6</v>
      </c>
      <c r="O19" s="76"/>
      <c r="P19" s="76"/>
      <c r="Q19" s="76"/>
    </row>
    <row r="20" spans="2:17" ht="15" customHeight="1">
      <c r="B20" s="367">
        <f>+B18+1</f>
        <v>7</v>
      </c>
      <c r="C20" s="153" t="s">
        <v>125</v>
      </c>
      <c r="D20" s="154">
        <f t="shared" si="2"/>
        <v>40953</v>
      </c>
      <c r="E20" s="165">
        <v>36</v>
      </c>
      <c r="F20" s="165">
        <v>14</v>
      </c>
      <c r="G20" s="165">
        <v>42</v>
      </c>
      <c r="H20" s="165">
        <v>46</v>
      </c>
      <c r="I20" s="165">
        <v>27</v>
      </c>
      <c r="J20" s="166">
        <v>11</v>
      </c>
      <c r="K20" s="167">
        <v>8</v>
      </c>
      <c r="L20" s="43"/>
      <c r="M20" s="82">
        <f t="shared" si="0"/>
        <v>13</v>
      </c>
      <c r="N20" s="83">
        <f>COUNTIF($E$8:$I$117,"13")</f>
        <v>8</v>
      </c>
      <c r="O20" s="76"/>
      <c r="P20" s="76"/>
      <c r="Q20" s="76"/>
    </row>
    <row r="21" spans="2:17" ht="15" customHeight="1">
      <c r="B21" s="368"/>
      <c r="C21" s="114" t="s">
        <v>126</v>
      </c>
      <c r="D21" s="136">
        <f t="shared" si="2"/>
        <v>40956</v>
      </c>
      <c r="E21" s="168">
        <v>11</v>
      </c>
      <c r="F21" s="168">
        <v>4</v>
      </c>
      <c r="G21" s="168">
        <v>47</v>
      </c>
      <c r="H21" s="168">
        <v>28</v>
      </c>
      <c r="I21" s="168">
        <v>38</v>
      </c>
      <c r="J21" s="169">
        <v>11</v>
      </c>
      <c r="K21" s="170">
        <v>10</v>
      </c>
      <c r="M21" s="82">
        <f t="shared" si="0"/>
        <v>14</v>
      </c>
      <c r="N21" s="83">
        <f>COUNTIF($E$8:$I$117,"14")</f>
        <v>11</v>
      </c>
      <c r="O21" s="76"/>
      <c r="P21" s="76"/>
      <c r="Q21" s="76"/>
    </row>
    <row r="22" spans="2:17" ht="15" customHeight="1">
      <c r="B22" s="367">
        <f>+B20+1</f>
        <v>8</v>
      </c>
      <c r="C22" s="153" t="s">
        <v>127</v>
      </c>
      <c r="D22" s="154">
        <f t="shared" si="2"/>
        <v>40960</v>
      </c>
      <c r="E22" s="165">
        <v>11</v>
      </c>
      <c r="F22" s="165">
        <v>24</v>
      </c>
      <c r="G22" s="165">
        <v>14</v>
      </c>
      <c r="H22" s="165">
        <v>25</v>
      </c>
      <c r="I22" s="165">
        <v>29</v>
      </c>
      <c r="J22" s="166">
        <v>11</v>
      </c>
      <c r="K22" s="167">
        <v>7</v>
      </c>
      <c r="M22" s="82">
        <f t="shared" si="0"/>
        <v>15</v>
      </c>
      <c r="N22" s="83">
        <f>COUNTIF($E$8:$I$117,"15")</f>
        <v>10</v>
      </c>
      <c r="O22" s="76"/>
      <c r="P22" s="76"/>
      <c r="Q22" s="76"/>
    </row>
    <row r="23" spans="2:17" ht="15" customHeight="1">
      <c r="B23" s="368"/>
      <c r="C23" s="114" t="s">
        <v>128</v>
      </c>
      <c r="D23" s="136">
        <f t="shared" si="2"/>
        <v>40963</v>
      </c>
      <c r="E23" s="168">
        <v>3</v>
      </c>
      <c r="F23" s="168">
        <v>7</v>
      </c>
      <c r="G23" s="168">
        <v>12</v>
      </c>
      <c r="H23" s="168">
        <v>26</v>
      </c>
      <c r="I23" s="168">
        <v>34</v>
      </c>
      <c r="J23" s="169">
        <v>8</v>
      </c>
      <c r="K23" s="170">
        <v>10</v>
      </c>
      <c r="M23" s="82">
        <f t="shared" si="0"/>
        <v>16</v>
      </c>
      <c r="N23" s="83">
        <f>COUNTIF($E$8:$I$117,"16")</f>
        <v>12</v>
      </c>
      <c r="O23" s="76"/>
      <c r="P23" s="76"/>
      <c r="Q23" s="76"/>
    </row>
    <row r="24" spans="2:17" ht="15" customHeight="1">
      <c r="B24" s="367">
        <f>+B22+1</f>
        <v>9</v>
      </c>
      <c r="C24" s="153" t="s">
        <v>129</v>
      </c>
      <c r="D24" s="154">
        <f t="shared" si="2"/>
        <v>40967</v>
      </c>
      <c r="E24" s="165">
        <v>10</v>
      </c>
      <c r="F24" s="165">
        <v>48</v>
      </c>
      <c r="G24" s="165">
        <v>1</v>
      </c>
      <c r="H24" s="165">
        <v>17</v>
      </c>
      <c r="I24" s="165">
        <v>33</v>
      </c>
      <c r="J24" s="166">
        <v>2</v>
      </c>
      <c r="K24" s="167">
        <v>3</v>
      </c>
      <c r="M24" s="82">
        <f t="shared" si="0"/>
        <v>17</v>
      </c>
      <c r="N24" s="83">
        <f>COUNTIF($E$8:$I$117,"17")</f>
        <v>12</v>
      </c>
      <c r="O24" s="76"/>
      <c r="P24" s="76"/>
      <c r="Q24" s="76"/>
    </row>
    <row r="25" spans="2:17" ht="15" customHeight="1">
      <c r="B25" s="368"/>
      <c r="C25" s="114" t="s">
        <v>130</v>
      </c>
      <c r="D25" s="136">
        <f t="shared" si="2"/>
        <v>40970</v>
      </c>
      <c r="E25" s="168">
        <v>44</v>
      </c>
      <c r="F25" s="168">
        <v>5</v>
      </c>
      <c r="G25" s="168">
        <v>11</v>
      </c>
      <c r="H25" s="168">
        <v>6</v>
      </c>
      <c r="I25" s="168">
        <v>30</v>
      </c>
      <c r="J25" s="169">
        <v>6</v>
      </c>
      <c r="K25" s="170">
        <v>2</v>
      </c>
      <c r="M25" s="82">
        <f t="shared" si="0"/>
        <v>18</v>
      </c>
      <c r="N25" s="83">
        <f>COUNTIF($E$8:$I$117,"18")</f>
        <v>11</v>
      </c>
      <c r="O25" s="76"/>
      <c r="P25" s="76"/>
      <c r="Q25" s="76"/>
    </row>
    <row r="26" spans="2:17" ht="15" customHeight="1">
      <c r="B26" s="367">
        <f>+B24+1</f>
        <v>10</v>
      </c>
      <c r="C26" s="153" t="s">
        <v>131</v>
      </c>
      <c r="D26" s="154">
        <f t="shared" si="2"/>
        <v>40974</v>
      </c>
      <c r="E26" s="165">
        <v>23</v>
      </c>
      <c r="F26" s="165">
        <v>47</v>
      </c>
      <c r="G26" s="165">
        <v>27</v>
      </c>
      <c r="H26" s="165">
        <v>37</v>
      </c>
      <c r="I26" s="165">
        <v>24</v>
      </c>
      <c r="J26" s="166">
        <v>6</v>
      </c>
      <c r="K26" s="167">
        <v>2</v>
      </c>
      <c r="M26" s="82">
        <v>19</v>
      </c>
      <c r="N26" s="83">
        <f>COUNTIF($E$8:$I$117,"19")</f>
        <v>10</v>
      </c>
      <c r="O26" s="76"/>
      <c r="P26" s="76"/>
      <c r="Q26" s="76"/>
    </row>
    <row r="27" spans="2:17" ht="15" customHeight="1">
      <c r="B27" s="368"/>
      <c r="C27" s="114" t="s">
        <v>132</v>
      </c>
      <c r="D27" s="136">
        <f t="shared" si="2"/>
        <v>40977</v>
      </c>
      <c r="E27" s="168">
        <v>39</v>
      </c>
      <c r="F27" s="168">
        <v>36</v>
      </c>
      <c r="G27" s="168">
        <v>32</v>
      </c>
      <c r="H27" s="168">
        <v>47</v>
      </c>
      <c r="I27" s="168">
        <v>3</v>
      </c>
      <c r="J27" s="169">
        <v>6</v>
      </c>
      <c r="K27" s="170">
        <v>9</v>
      </c>
      <c r="M27" s="82">
        <v>20</v>
      </c>
      <c r="N27" s="83">
        <f>COUNTIF($E$8:$I$117,"20")</f>
        <v>12</v>
      </c>
      <c r="O27" s="76"/>
      <c r="P27" s="76"/>
      <c r="Q27" s="76"/>
    </row>
    <row r="28" spans="2:17" ht="15" customHeight="1">
      <c r="B28" s="367">
        <f>+B26+1</f>
        <v>11</v>
      </c>
      <c r="C28" s="153" t="s">
        <v>133</v>
      </c>
      <c r="D28" s="154">
        <f t="shared" si="2"/>
        <v>40981</v>
      </c>
      <c r="E28" s="165">
        <v>47</v>
      </c>
      <c r="F28" s="165">
        <v>1</v>
      </c>
      <c r="G28" s="165">
        <v>25</v>
      </c>
      <c r="H28" s="165">
        <v>10</v>
      </c>
      <c r="I28" s="165">
        <v>43</v>
      </c>
      <c r="J28" s="166">
        <v>8</v>
      </c>
      <c r="K28" s="167">
        <v>9</v>
      </c>
      <c r="M28" s="82">
        <v>21</v>
      </c>
      <c r="N28" s="83">
        <f>COUNTIF($E$8:$I$117,"21")</f>
        <v>8</v>
      </c>
      <c r="O28" s="76"/>
      <c r="P28" s="76"/>
      <c r="Q28" s="76"/>
    </row>
    <row r="29" spans="2:17" ht="15" customHeight="1">
      <c r="B29" s="368"/>
      <c r="C29" s="114" t="s">
        <v>134</v>
      </c>
      <c r="D29" s="136">
        <f t="shared" si="2"/>
        <v>40984</v>
      </c>
      <c r="E29" s="168">
        <v>12</v>
      </c>
      <c r="F29" s="168">
        <v>4</v>
      </c>
      <c r="G29" s="168">
        <v>50</v>
      </c>
      <c r="H29" s="168">
        <v>3</v>
      </c>
      <c r="I29" s="168">
        <v>23</v>
      </c>
      <c r="J29" s="169">
        <v>4</v>
      </c>
      <c r="K29" s="170">
        <v>7</v>
      </c>
      <c r="M29" s="82">
        <v>22</v>
      </c>
      <c r="N29" s="83">
        <f>COUNTIF($E$8:$I$117,"22")</f>
        <v>11</v>
      </c>
      <c r="O29" s="76"/>
      <c r="P29" s="76"/>
      <c r="Q29" s="76"/>
    </row>
    <row r="30" spans="2:17" ht="15" customHeight="1">
      <c r="B30" s="367">
        <f>+B28+1</f>
        <v>12</v>
      </c>
      <c r="C30" s="153" t="s">
        <v>135</v>
      </c>
      <c r="D30" s="154">
        <f t="shared" si="2"/>
        <v>40988</v>
      </c>
      <c r="E30" s="165">
        <v>28</v>
      </c>
      <c r="F30" s="165">
        <v>30</v>
      </c>
      <c r="G30" s="165">
        <v>15</v>
      </c>
      <c r="H30" s="165">
        <v>16</v>
      </c>
      <c r="I30" s="165">
        <v>46</v>
      </c>
      <c r="J30" s="166">
        <v>3</v>
      </c>
      <c r="K30" s="167">
        <v>4</v>
      </c>
      <c r="M30" s="82">
        <v>23</v>
      </c>
      <c r="N30" s="83">
        <f>COUNTIF($E$8:$I$117,"23")</f>
        <v>14</v>
      </c>
      <c r="O30" s="76"/>
      <c r="P30" s="76"/>
      <c r="Q30" s="76"/>
    </row>
    <row r="31" spans="2:17" ht="15" customHeight="1">
      <c r="B31" s="368"/>
      <c r="C31" s="114" t="s">
        <v>136</v>
      </c>
      <c r="D31" s="136">
        <f t="shared" si="2"/>
        <v>40991</v>
      </c>
      <c r="E31" s="168">
        <v>50</v>
      </c>
      <c r="F31" s="168">
        <v>15</v>
      </c>
      <c r="G31" s="168">
        <v>9</v>
      </c>
      <c r="H31" s="168">
        <v>23</v>
      </c>
      <c r="I31" s="168">
        <v>31</v>
      </c>
      <c r="J31" s="169">
        <v>8</v>
      </c>
      <c r="K31" s="170">
        <v>11</v>
      </c>
      <c r="M31" s="82">
        <v>24</v>
      </c>
      <c r="N31" s="83">
        <f>COUNTIF($E$8:$I$117,"24")</f>
        <v>11</v>
      </c>
      <c r="O31" s="76"/>
      <c r="P31" s="76"/>
      <c r="Q31" s="76"/>
    </row>
    <row r="32" spans="2:17" ht="15" customHeight="1">
      <c r="B32" s="367">
        <f>+B30+1</f>
        <v>13</v>
      </c>
      <c r="C32" s="153" t="s">
        <v>137</v>
      </c>
      <c r="D32" s="154">
        <f t="shared" si="2"/>
        <v>40995</v>
      </c>
      <c r="E32" s="165">
        <v>29</v>
      </c>
      <c r="F32" s="165">
        <v>36</v>
      </c>
      <c r="G32" s="165">
        <v>27</v>
      </c>
      <c r="H32" s="165">
        <v>34</v>
      </c>
      <c r="I32" s="165">
        <v>24</v>
      </c>
      <c r="J32" s="166">
        <v>7</v>
      </c>
      <c r="K32" s="167">
        <v>8</v>
      </c>
      <c r="M32" s="82">
        <v>25</v>
      </c>
      <c r="N32" s="83">
        <f>COUNTIF($E$8:$I$117,"25")</f>
        <v>14</v>
      </c>
      <c r="O32" s="76"/>
      <c r="P32" s="76"/>
      <c r="Q32" s="76"/>
    </row>
    <row r="33" spans="2:17" ht="15" customHeight="1">
      <c r="B33" s="368"/>
      <c r="C33" s="114" t="s">
        <v>138</v>
      </c>
      <c r="D33" s="136">
        <f t="shared" si="2"/>
        <v>40998</v>
      </c>
      <c r="E33" s="168">
        <v>46</v>
      </c>
      <c r="F33" s="168">
        <v>17</v>
      </c>
      <c r="G33" s="168">
        <v>23</v>
      </c>
      <c r="H33" s="168">
        <v>4</v>
      </c>
      <c r="I33" s="168">
        <v>36</v>
      </c>
      <c r="J33" s="169">
        <v>10</v>
      </c>
      <c r="K33" s="170">
        <v>6</v>
      </c>
      <c r="M33" s="82">
        <v>26</v>
      </c>
      <c r="N33" s="83">
        <f>COUNTIF($E$8:$I$117,"26")</f>
        <v>9</v>
      </c>
      <c r="O33" s="76"/>
      <c r="P33" s="76"/>
      <c r="Q33" s="76"/>
    </row>
    <row r="34" spans="2:17" ht="15" customHeight="1">
      <c r="B34" s="367">
        <f>+B32+1</f>
        <v>14</v>
      </c>
      <c r="C34" s="153" t="s">
        <v>139</v>
      </c>
      <c r="D34" s="154">
        <f t="shared" si="2"/>
        <v>41002</v>
      </c>
      <c r="E34" s="165">
        <v>1</v>
      </c>
      <c r="F34" s="165">
        <v>8</v>
      </c>
      <c r="G34" s="165">
        <v>18</v>
      </c>
      <c r="H34" s="165">
        <v>25</v>
      </c>
      <c r="I34" s="165">
        <v>30</v>
      </c>
      <c r="J34" s="166">
        <v>10</v>
      </c>
      <c r="K34" s="167">
        <v>9</v>
      </c>
      <c r="M34" s="82">
        <v>27</v>
      </c>
      <c r="N34" s="83">
        <f>COUNTIF($E$8:$I$117,"27")</f>
        <v>14</v>
      </c>
      <c r="O34" s="76"/>
      <c r="P34" s="76"/>
      <c r="Q34" s="76"/>
    </row>
    <row r="35" spans="2:17" ht="15" customHeight="1">
      <c r="B35" s="368"/>
      <c r="C35" s="114" t="s">
        <v>140</v>
      </c>
      <c r="D35" s="136">
        <f t="shared" si="2"/>
        <v>41005</v>
      </c>
      <c r="E35" s="168">
        <v>11</v>
      </c>
      <c r="F35" s="168">
        <v>35</v>
      </c>
      <c r="G35" s="168">
        <v>45</v>
      </c>
      <c r="H35" s="168">
        <v>20</v>
      </c>
      <c r="I35" s="168">
        <v>30</v>
      </c>
      <c r="J35" s="171">
        <v>2</v>
      </c>
      <c r="K35" s="170">
        <v>3</v>
      </c>
      <c r="M35" s="82">
        <v>28</v>
      </c>
      <c r="N35" s="83">
        <f>COUNTIF($E$8:$I$117,"28")</f>
        <v>14</v>
      </c>
      <c r="O35" s="76"/>
      <c r="P35" s="76"/>
      <c r="Q35" s="76"/>
    </row>
    <row r="36" spans="2:17" ht="15" customHeight="1">
      <c r="B36" s="367">
        <f>+B34+1</f>
        <v>15</v>
      </c>
      <c r="C36" s="153" t="s">
        <v>141</v>
      </c>
      <c r="D36" s="154">
        <f t="shared" si="2"/>
        <v>41009</v>
      </c>
      <c r="E36" s="165">
        <v>37</v>
      </c>
      <c r="F36" s="165">
        <v>27</v>
      </c>
      <c r="G36" s="165">
        <v>22</v>
      </c>
      <c r="H36" s="165">
        <v>25</v>
      </c>
      <c r="I36" s="165">
        <v>36</v>
      </c>
      <c r="J36" s="166">
        <v>9</v>
      </c>
      <c r="K36" s="167">
        <v>5</v>
      </c>
      <c r="M36" s="82">
        <v>29</v>
      </c>
      <c r="N36" s="83">
        <f>COUNTIF($E$8:$I$117,"29")</f>
        <v>10</v>
      </c>
      <c r="O36" s="76"/>
      <c r="P36" s="76"/>
      <c r="Q36" s="76"/>
    </row>
    <row r="37" spans="2:17" ht="15" customHeight="1">
      <c r="B37" s="368"/>
      <c r="C37" s="114" t="s">
        <v>142</v>
      </c>
      <c r="D37" s="136">
        <f t="shared" si="2"/>
        <v>41012</v>
      </c>
      <c r="E37" s="168">
        <v>8</v>
      </c>
      <c r="F37" s="168">
        <v>39</v>
      </c>
      <c r="G37" s="168">
        <v>43</v>
      </c>
      <c r="H37" s="168">
        <v>13</v>
      </c>
      <c r="I37" s="168">
        <v>26</v>
      </c>
      <c r="J37" s="169">
        <v>3</v>
      </c>
      <c r="K37" s="170">
        <v>5</v>
      </c>
      <c r="M37" s="82">
        <v>30</v>
      </c>
      <c r="N37" s="83">
        <f>COUNTIF($E$8:$I$117,"30")</f>
        <v>12</v>
      </c>
      <c r="O37" s="76"/>
      <c r="P37" s="76"/>
      <c r="Q37" s="76"/>
    </row>
    <row r="38" spans="2:17" ht="15" customHeight="1">
      <c r="B38" s="367">
        <f>+B36+1</f>
        <v>16</v>
      </c>
      <c r="C38" s="153" t="s">
        <v>143</v>
      </c>
      <c r="D38" s="154">
        <f t="shared" si="2"/>
        <v>41016</v>
      </c>
      <c r="E38" s="165">
        <v>10</v>
      </c>
      <c r="F38" s="165">
        <v>28</v>
      </c>
      <c r="G38" s="165">
        <v>49</v>
      </c>
      <c r="H38" s="165">
        <v>48</v>
      </c>
      <c r="I38" s="165">
        <v>33</v>
      </c>
      <c r="J38" s="166">
        <v>10</v>
      </c>
      <c r="K38" s="167">
        <v>1</v>
      </c>
      <c r="M38" s="82">
        <v>31</v>
      </c>
      <c r="N38" s="83">
        <f>COUNTIF($E$8:$I$117,"31")</f>
        <v>9</v>
      </c>
      <c r="O38" s="76"/>
      <c r="P38" s="76"/>
      <c r="Q38" s="76"/>
    </row>
    <row r="39" spans="2:17" ht="15" customHeight="1">
      <c r="B39" s="368"/>
      <c r="C39" s="114" t="s">
        <v>144</v>
      </c>
      <c r="D39" s="136">
        <f t="shared" si="2"/>
        <v>41019</v>
      </c>
      <c r="E39" s="168">
        <v>32</v>
      </c>
      <c r="F39" s="168">
        <v>41</v>
      </c>
      <c r="G39" s="168">
        <v>29</v>
      </c>
      <c r="H39" s="168">
        <v>3</v>
      </c>
      <c r="I39" s="168">
        <v>6</v>
      </c>
      <c r="J39" s="169">
        <v>11</v>
      </c>
      <c r="K39" s="170">
        <v>10</v>
      </c>
      <c r="M39" s="82">
        <v>32</v>
      </c>
      <c r="N39" s="83">
        <f>COUNTIF($E$8:$I$117,"32")</f>
        <v>6</v>
      </c>
      <c r="O39" s="76"/>
      <c r="P39" s="76"/>
      <c r="Q39" s="76"/>
    </row>
    <row r="40" spans="2:17" ht="15" customHeight="1">
      <c r="B40" s="370">
        <f>+B38+1</f>
        <v>17</v>
      </c>
      <c r="C40" s="153" t="s">
        <v>145</v>
      </c>
      <c r="D40" s="154">
        <f t="shared" si="2"/>
        <v>41023</v>
      </c>
      <c r="E40" s="165">
        <v>8</v>
      </c>
      <c r="F40" s="165">
        <v>24</v>
      </c>
      <c r="G40" s="165">
        <v>48</v>
      </c>
      <c r="H40" s="165">
        <v>43</v>
      </c>
      <c r="I40" s="165">
        <v>9</v>
      </c>
      <c r="J40" s="166">
        <v>3</v>
      </c>
      <c r="K40" s="167">
        <v>5</v>
      </c>
      <c r="M40" s="82">
        <v>33</v>
      </c>
      <c r="N40" s="83">
        <f>COUNTIF($E$8:$I$117,"33")</f>
        <v>6</v>
      </c>
      <c r="O40" s="76"/>
      <c r="P40" s="76"/>
      <c r="Q40" s="76"/>
    </row>
    <row r="41" spans="2:17" ht="15" customHeight="1">
      <c r="B41" s="371"/>
      <c r="C41" s="114" t="s">
        <v>146</v>
      </c>
      <c r="D41" s="136">
        <f t="shared" si="2"/>
        <v>41026</v>
      </c>
      <c r="E41" s="168">
        <v>36</v>
      </c>
      <c r="F41" s="168">
        <v>43</v>
      </c>
      <c r="G41" s="168">
        <v>30</v>
      </c>
      <c r="H41" s="168">
        <v>27</v>
      </c>
      <c r="I41" s="168">
        <v>20</v>
      </c>
      <c r="J41" s="169">
        <v>1</v>
      </c>
      <c r="K41" s="170">
        <v>6</v>
      </c>
      <c r="M41" s="82">
        <v>34</v>
      </c>
      <c r="N41" s="83">
        <f>COUNTIF($E$8:$I$117,"34")</f>
        <v>9</v>
      </c>
      <c r="O41" s="76"/>
      <c r="P41" s="76"/>
      <c r="Q41" s="76"/>
    </row>
    <row r="42" spans="2:17" ht="15" customHeight="1">
      <c r="B42" s="372">
        <f>+B40+1</f>
        <v>18</v>
      </c>
      <c r="C42" s="153" t="s">
        <v>147</v>
      </c>
      <c r="D42" s="154">
        <f t="shared" si="2"/>
        <v>41030</v>
      </c>
      <c r="E42" s="165">
        <v>4</v>
      </c>
      <c r="F42" s="165">
        <v>15</v>
      </c>
      <c r="G42" s="165">
        <v>41</v>
      </c>
      <c r="H42" s="165">
        <v>5</v>
      </c>
      <c r="I42" s="165">
        <v>19</v>
      </c>
      <c r="J42" s="166">
        <v>11</v>
      </c>
      <c r="K42" s="167">
        <v>9</v>
      </c>
      <c r="M42" s="82">
        <v>35</v>
      </c>
      <c r="N42" s="83">
        <f>COUNTIF($E$8:$I$117,"35")</f>
        <v>12</v>
      </c>
      <c r="O42" s="76"/>
      <c r="P42" s="76"/>
      <c r="Q42" s="76"/>
    </row>
    <row r="43" spans="2:17" ht="15" customHeight="1">
      <c r="B43" s="372"/>
      <c r="C43" s="114" t="s">
        <v>148</v>
      </c>
      <c r="D43" s="136">
        <f t="shared" si="2"/>
        <v>41033</v>
      </c>
      <c r="E43" s="168">
        <v>26</v>
      </c>
      <c r="F43" s="168">
        <v>41</v>
      </c>
      <c r="G43" s="168">
        <v>40</v>
      </c>
      <c r="H43" s="168">
        <v>39</v>
      </c>
      <c r="I43" s="168">
        <v>3</v>
      </c>
      <c r="J43" s="169">
        <v>1</v>
      </c>
      <c r="K43" s="170">
        <v>2</v>
      </c>
      <c r="M43" s="82">
        <v>36</v>
      </c>
      <c r="N43" s="83">
        <f>COUNTIF($E$8:$I$117,"36")</f>
        <v>10</v>
      </c>
      <c r="O43" s="76"/>
      <c r="P43" s="76"/>
      <c r="Q43" s="76"/>
    </row>
    <row r="44" spans="1:17" ht="15" customHeight="1">
      <c r="A44" s="43"/>
      <c r="B44" s="346">
        <v>19</v>
      </c>
      <c r="C44" s="155" t="s">
        <v>149</v>
      </c>
      <c r="D44" s="154">
        <f t="shared" si="2"/>
        <v>41037</v>
      </c>
      <c r="E44" s="165">
        <v>3</v>
      </c>
      <c r="F44" s="165">
        <v>34</v>
      </c>
      <c r="G44" s="165">
        <v>48</v>
      </c>
      <c r="H44" s="165">
        <v>38</v>
      </c>
      <c r="I44" s="165">
        <v>21</v>
      </c>
      <c r="J44" s="166">
        <v>5</v>
      </c>
      <c r="K44" s="167">
        <v>8</v>
      </c>
      <c r="M44" s="82">
        <v>37</v>
      </c>
      <c r="N44" s="83">
        <f>COUNTIF($E$8:$I$117,"37")</f>
        <v>8</v>
      </c>
      <c r="O44" s="76"/>
      <c r="P44" s="76"/>
      <c r="Q44" s="76"/>
    </row>
    <row r="45" spans="2:17" ht="15" customHeight="1">
      <c r="B45" s="351"/>
      <c r="C45" s="127" t="s">
        <v>150</v>
      </c>
      <c r="D45" s="136">
        <f t="shared" si="2"/>
        <v>41040</v>
      </c>
      <c r="E45" s="168">
        <v>1</v>
      </c>
      <c r="F45" s="168">
        <v>17</v>
      </c>
      <c r="G45" s="168">
        <v>13</v>
      </c>
      <c r="H45" s="168">
        <v>44</v>
      </c>
      <c r="I45" s="168">
        <v>38</v>
      </c>
      <c r="J45" s="169">
        <v>2</v>
      </c>
      <c r="K45" s="170">
        <v>11</v>
      </c>
      <c r="L45" s="43"/>
      <c r="M45" s="82">
        <v>38</v>
      </c>
      <c r="N45" s="83">
        <f>COUNTIF($E$8:$I$117,"38")</f>
        <v>11</v>
      </c>
      <c r="O45" s="76"/>
      <c r="P45" s="76"/>
      <c r="Q45" s="76"/>
    </row>
    <row r="46" spans="2:17" ht="15" customHeight="1">
      <c r="B46" s="346">
        <f>+B44+1</f>
        <v>20</v>
      </c>
      <c r="C46" s="155" t="s">
        <v>151</v>
      </c>
      <c r="D46" s="154">
        <f t="shared" si="2"/>
        <v>41044</v>
      </c>
      <c r="E46" s="165">
        <v>13</v>
      </c>
      <c r="F46" s="165">
        <v>2</v>
      </c>
      <c r="G46" s="165">
        <v>50</v>
      </c>
      <c r="H46" s="165">
        <v>11</v>
      </c>
      <c r="I46" s="165">
        <v>26</v>
      </c>
      <c r="J46" s="166">
        <v>5</v>
      </c>
      <c r="K46" s="167">
        <v>2</v>
      </c>
      <c r="L46" s="43"/>
      <c r="M46" s="82">
        <v>39</v>
      </c>
      <c r="N46" s="83">
        <f>COUNTIF($E$8:$I$117,"39")</f>
        <v>9</v>
      </c>
      <c r="O46" s="76"/>
      <c r="P46" s="76"/>
      <c r="Q46" s="76"/>
    </row>
    <row r="47" spans="2:17" ht="15" customHeight="1">
      <c r="B47" s="351"/>
      <c r="C47" s="127" t="s">
        <v>152</v>
      </c>
      <c r="D47" s="136">
        <f t="shared" si="2"/>
        <v>41047</v>
      </c>
      <c r="E47" s="168">
        <v>29</v>
      </c>
      <c r="F47" s="168">
        <v>50</v>
      </c>
      <c r="G47" s="168">
        <v>43</v>
      </c>
      <c r="H47" s="168">
        <v>47</v>
      </c>
      <c r="I47" s="168">
        <v>13</v>
      </c>
      <c r="J47" s="169">
        <v>9</v>
      </c>
      <c r="K47" s="170">
        <v>11</v>
      </c>
      <c r="M47" s="82">
        <v>40</v>
      </c>
      <c r="N47" s="83">
        <f>COUNTIF($E$8:$I$117,"40")</f>
        <v>11</v>
      </c>
      <c r="O47" s="76"/>
      <c r="P47" s="76"/>
      <c r="Q47" s="76"/>
    </row>
    <row r="48" spans="2:17" ht="15" customHeight="1">
      <c r="B48" s="346">
        <f>+B46+1</f>
        <v>21</v>
      </c>
      <c r="C48" s="155" t="s">
        <v>153</v>
      </c>
      <c r="D48" s="154">
        <f t="shared" si="2"/>
        <v>41051</v>
      </c>
      <c r="E48" s="165">
        <v>31</v>
      </c>
      <c r="F48" s="165">
        <v>32</v>
      </c>
      <c r="G48" s="165">
        <v>41</v>
      </c>
      <c r="H48" s="165">
        <v>16</v>
      </c>
      <c r="I48" s="165">
        <v>37</v>
      </c>
      <c r="J48" s="166">
        <v>7</v>
      </c>
      <c r="K48" s="167">
        <v>1</v>
      </c>
      <c r="M48" s="82">
        <v>41</v>
      </c>
      <c r="N48" s="83">
        <f>COUNTIF($E$8:$I$117,"41")</f>
        <v>9</v>
      </c>
      <c r="O48" s="76"/>
      <c r="P48" s="76"/>
      <c r="Q48" s="76"/>
    </row>
    <row r="49" spans="2:17" ht="15" customHeight="1">
      <c r="B49" s="351"/>
      <c r="C49" s="127" t="s">
        <v>154</v>
      </c>
      <c r="D49" s="136">
        <f t="shared" si="2"/>
        <v>41054</v>
      </c>
      <c r="E49" s="168">
        <v>35</v>
      </c>
      <c r="F49" s="168">
        <v>12</v>
      </c>
      <c r="G49" s="168">
        <v>22</v>
      </c>
      <c r="H49" s="168">
        <v>49</v>
      </c>
      <c r="I49" s="168">
        <v>46</v>
      </c>
      <c r="J49" s="169">
        <v>2</v>
      </c>
      <c r="K49" s="170">
        <v>8</v>
      </c>
      <c r="M49" s="82">
        <v>42</v>
      </c>
      <c r="N49" s="83">
        <f>COUNTIF($E$8:$I$117,"42")</f>
        <v>10</v>
      </c>
      <c r="O49" s="76"/>
      <c r="P49" s="76"/>
      <c r="Q49" s="76"/>
    </row>
    <row r="50" spans="2:17" ht="15" customHeight="1">
      <c r="B50" s="346">
        <f>+B48+1</f>
        <v>22</v>
      </c>
      <c r="C50" s="155" t="s">
        <v>155</v>
      </c>
      <c r="D50" s="154">
        <f t="shared" si="2"/>
        <v>41058</v>
      </c>
      <c r="E50" s="165">
        <v>28</v>
      </c>
      <c r="F50" s="165">
        <v>17</v>
      </c>
      <c r="G50" s="165">
        <v>25</v>
      </c>
      <c r="H50" s="165">
        <v>15</v>
      </c>
      <c r="I50" s="165">
        <v>8</v>
      </c>
      <c r="J50" s="166">
        <v>3</v>
      </c>
      <c r="K50" s="167">
        <v>11</v>
      </c>
      <c r="L50" s="43"/>
      <c r="M50" s="82">
        <v>43</v>
      </c>
      <c r="N50" s="83">
        <f>COUNTIF($E$8:$I$117,"43")</f>
        <v>12</v>
      </c>
      <c r="O50" s="76"/>
      <c r="P50" s="76"/>
      <c r="Q50" s="76"/>
    </row>
    <row r="51" spans="2:17" ht="15" customHeight="1">
      <c r="B51" s="351"/>
      <c r="C51" s="127" t="s">
        <v>156</v>
      </c>
      <c r="D51" s="136">
        <f t="shared" si="2"/>
        <v>41061</v>
      </c>
      <c r="E51" s="168">
        <v>26</v>
      </c>
      <c r="F51" s="168">
        <v>2</v>
      </c>
      <c r="G51" s="168">
        <v>36</v>
      </c>
      <c r="H51" s="168">
        <v>14</v>
      </c>
      <c r="I51" s="168">
        <v>4</v>
      </c>
      <c r="J51" s="169">
        <v>9</v>
      </c>
      <c r="K51" s="170">
        <v>10</v>
      </c>
      <c r="L51" s="70"/>
      <c r="M51" s="82">
        <v>44</v>
      </c>
      <c r="N51" s="83">
        <f>COUNTIF($E$8:$I$117,"44")</f>
        <v>17</v>
      </c>
      <c r="O51" s="76"/>
      <c r="P51" s="76"/>
      <c r="Q51" s="76"/>
    </row>
    <row r="52" spans="2:17" ht="15" customHeight="1">
      <c r="B52" s="346">
        <f>+B50+1</f>
        <v>23</v>
      </c>
      <c r="C52" s="155" t="s">
        <v>157</v>
      </c>
      <c r="D52" s="154">
        <f t="shared" si="2"/>
        <v>41065</v>
      </c>
      <c r="E52" s="165">
        <v>13</v>
      </c>
      <c r="F52" s="165">
        <v>49</v>
      </c>
      <c r="G52" s="165">
        <v>37</v>
      </c>
      <c r="H52" s="165">
        <v>47</v>
      </c>
      <c r="I52" s="165">
        <v>34</v>
      </c>
      <c r="J52" s="166">
        <v>8</v>
      </c>
      <c r="K52" s="167">
        <v>9</v>
      </c>
      <c r="M52" s="82">
        <v>45</v>
      </c>
      <c r="N52" s="83">
        <f>COUNTIF($E$8:$I$117,"45")</f>
        <v>6</v>
      </c>
      <c r="O52" s="76"/>
      <c r="P52" s="76"/>
      <c r="Q52" s="76"/>
    </row>
    <row r="53" spans="2:17" ht="15" customHeight="1">
      <c r="B53" s="351"/>
      <c r="C53" s="127" t="s">
        <v>158</v>
      </c>
      <c r="D53" s="136">
        <f t="shared" si="2"/>
        <v>41068</v>
      </c>
      <c r="E53" s="168">
        <v>11</v>
      </c>
      <c r="F53" s="168">
        <v>22</v>
      </c>
      <c r="G53" s="168">
        <v>5</v>
      </c>
      <c r="H53" s="168">
        <v>34</v>
      </c>
      <c r="I53" s="168">
        <v>40</v>
      </c>
      <c r="J53" s="169">
        <v>9</v>
      </c>
      <c r="K53" s="170">
        <v>11</v>
      </c>
      <c r="M53" s="82">
        <v>46</v>
      </c>
      <c r="N53" s="83">
        <f>COUNTIF($E$8:$I$117,"46")</f>
        <v>8</v>
      </c>
      <c r="O53" s="76"/>
      <c r="P53" s="76"/>
      <c r="Q53" s="76"/>
    </row>
    <row r="54" spans="2:17" ht="15" customHeight="1">
      <c r="B54" s="346">
        <f>+B52+1</f>
        <v>24</v>
      </c>
      <c r="C54" s="156" t="s">
        <v>159</v>
      </c>
      <c r="D54" s="139">
        <f t="shared" si="2"/>
        <v>41072</v>
      </c>
      <c r="E54" s="162">
        <v>30</v>
      </c>
      <c r="F54" s="162">
        <v>26</v>
      </c>
      <c r="G54" s="162">
        <v>48</v>
      </c>
      <c r="H54" s="162">
        <v>15</v>
      </c>
      <c r="I54" s="162">
        <v>8</v>
      </c>
      <c r="J54" s="163">
        <v>9</v>
      </c>
      <c r="K54" s="164">
        <v>10</v>
      </c>
      <c r="M54" s="82">
        <v>47</v>
      </c>
      <c r="N54" s="83">
        <f>COUNTIF($E$8:$I$117,"47")</f>
        <v>7</v>
      </c>
      <c r="O54" s="76"/>
      <c r="P54" s="76"/>
      <c r="Q54" s="76"/>
    </row>
    <row r="55" spans="2:17" ht="15" customHeight="1">
      <c r="B55" s="351"/>
      <c r="C55" s="127" t="s">
        <v>160</v>
      </c>
      <c r="D55" s="138">
        <f t="shared" si="2"/>
        <v>41075</v>
      </c>
      <c r="E55" s="168">
        <v>48</v>
      </c>
      <c r="F55" s="168">
        <v>38</v>
      </c>
      <c r="G55" s="168">
        <v>27</v>
      </c>
      <c r="H55" s="168">
        <v>22</v>
      </c>
      <c r="I55" s="168">
        <v>10</v>
      </c>
      <c r="J55" s="169">
        <v>3</v>
      </c>
      <c r="K55" s="170">
        <v>7</v>
      </c>
      <c r="M55" s="82">
        <v>48</v>
      </c>
      <c r="N55" s="83">
        <f>COUNTIF($E$8:$I$117,"48")</f>
        <v>11</v>
      </c>
      <c r="O55" s="76"/>
      <c r="P55" s="76"/>
      <c r="Q55" s="76"/>
    </row>
    <row r="56" spans="2:17" ht="15" customHeight="1">
      <c r="B56" s="346">
        <f>+B54+1</f>
        <v>25</v>
      </c>
      <c r="C56" s="156" t="s">
        <v>161</v>
      </c>
      <c r="D56" s="139">
        <f t="shared" si="2"/>
        <v>41079</v>
      </c>
      <c r="E56" s="162">
        <v>17</v>
      </c>
      <c r="F56" s="162">
        <v>20</v>
      </c>
      <c r="G56" s="162">
        <v>50</v>
      </c>
      <c r="H56" s="162">
        <v>7</v>
      </c>
      <c r="I56" s="162">
        <v>35</v>
      </c>
      <c r="J56" s="163">
        <v>5</v>
      </c>
      <c r="K56" s="164">
        <v>11</v>
      </c>
      <c r="L56" s="43"/>
      <c r="M56" s="82">
        <v>49</v>
      </c>
      <c r="N56" s="83">
        <f>COUNTIF($E$8:$I$117,"49")</f>
        <v>11</v>
      </c>
      <c r="O56" s="76"/>
      <c r="P56" s="76"/>
      <c r="Q56" s="76"/>
    </row>
    <row r="57" spans="2:17" ht="15" customHeight="1" thickBot="1">
      <c r="B57" s="351"/>
      <c r="C57" s="127" t="s">
        <v>162</v>
      </c>
      <c r="D57" s="138">
        <f t="shared" si="2"/>
        <v>41082</v>
      </c>
      <c r="E57" s="168">
        <v>18</v>
      </c>
      <c r="F57" s="168">
        <v>14</v>
      </c>
      <c r="G57" s="168">
        <v>19</v>
      </c>
      <c r="H57" s="168">
        <v>43</v>
      </c>
      <c r="I57" s="168">
        <v>49</v>
      </c>
      <c r="J57" s="169">
        <v>7</v>
      </c>
      <c r="K57" s="170">
        <v>3</v>
      </c>
      <c r="M57" s="145">
        <v>50</v>
      </c>
      <c r="N57" s="146">
        <f>COUNTIF($E$8:$I$117,"50")</f>
        <v>9</v>
      </c>
      <c r="O57" s="76"/>
      <c r="P57" s="76"/>
      <c r="Q57" s="76"/>
    </row>
    <row r="58" spans="2:17" ht="15" customHeight="1">
      <c r="B58" s="346">
        <f>+B56+1</f>
        <v>26</v>
      </c>
      <c r="C58" s="156" t="s">
        <v>163</v>
      </c>
      <c r="D58" s="139">
        <f t="shared" si="2"/>
        <v>41086</v>
      </c>
      <c r="E58" s="162">
        <v>11</v>
      </c>
      <c r="F58" s="162">
        <v>22</v>
      </c>
      <c r="G58" s="162">
        <v>35</v>
      </c>
      <c r="H58" s="162">
        <v>20</v>
      </c>
      <c r="I58" s="162">
        <v>1</v>
      </c>
      <c r="J58" s="163">
        <v>10</v>
      </c>
      <c r="K58" s="164">
        <v>8</v>
      </c>
      <c r="M58" s="157"/>
      <c r="N58" s="158"/>
      <c r="O58" s="76"/>
      <c r="P58" s="76"/>
      <c r="Q58" s="76"/>
    </row>
    <row r="59" spans="2:17" ht="15" customHeight="1" thickBot="1">
      <c r="B59" s="369"/>
      <c r="C59" s="185" t="s">
        <v>164</v>
      </c>
      <c r="D59" s="186">
        <f t="shared" si="2"/>
        <v>41089</v>
      </c>
      <c r="E59" s="175">
        <v>14</v>
      </c>
      <c r="F59" s="175">
        <v>17</v>
      </c>
      <c r="G59" s="175">
        <v>28</v>
      </c>
      <c r="H59" s="175">
        <v>39</v>
      </c>
      <c r="I59" s="175">
        <v>29</v>
      </c>
      <c r="J59" s="176">
        <v>11</v>
      </c>
      <c r="K59" s="177">
        <v>1</v>
      </c>
      <c r="M59" s="159"/>
      <c r="N59" s="160"/>
      <c r="O59" s="76"/>
      <c r="P59" s="76"/>
      <c r="Q59" s="76"/>
    </row>
    <row r="60" spans="2:17" ht="56.25" customHeight="1">
      <c r="B60" s="178"/>
      <c r="C60" s="179"/>
      <c r="D60" s="180"/>
      <c r="E60" s="181"/>
      <c r="F60" s="181"/>
      <c r="G60" s="181"/>
      <c r="H60" s="181"/>
      <c r="I60" s="181"/>
      <c r="J60" s="181"/>
      <c r="K60" s="181"/>
      <c r="M60" s="159"/>
      <c r="N60" s="160"/>
      <c r="O60" s="76"/>
      <c r="P60" s="76"/>
      <c r="Q60" s="76"/>
    </row>
    <row r="61" spans="2:17" ht="23.25">
      <c r="B61" s="341" t="s">
        <v>6</v>
      </c>
      <c r="C61" s="343"/>
      <c r="D61" s="343"/>
      <c r="E61" s="343"/>
      <c r="F61" s="4"/>
      <c r="G61" s="4"/>
      <c r="H61" s="4"/>
      <c r="I61" s="4"/>
      <c r="J61" s="4"/>
      <c r="K61" s="4"/>
      <c r="M61" s="159"/>
      <c r="N61" s="160"/>
      <c r="O61" s="76"/>
      <c r="P61" s="76"/>
      <c r="Q61" s="76"/>
    </row>
    <row r="62" spans="2:17" ht="25.5">
      <c r="B62" s="366" t="s">
        <v>112</v>
      </c>
      <c r="C62" s="366"/>
      <c r="D62" s="366"/>
      <c r="E62" s="366"/>
      <c r="F62" s="366"/>
      <c r="G62" s="366"/>
      <c r="H62" s="366"/>
      <c r="I62" s="366"/>
      <c r="J62" s="366"/>
      <c r="K62" s="366"/>
      <c r="M62" s="159"/>
      <c r="N62" s="160"/>
      <c r="O62" s="76"/>
      <c r="P62" s="76"/>
      <c r="Q62" s="76"/>
    </row>
    <row r="63" spans="2:17" ht="19.5" customHeight="1" thickBot="1">
      <c r="B63" s="365" t="s">
        <v>324</v>
      </c>
      <c r="C63" s="365"/>
      <c r="D63" s="365"/>
      <c r="E63" s="365"/>
      <c r="F63" s="365"/>
      <c r="G63" s="365"/>
      <c r="H63" s="365"/>
      <c r="I63" s="365"/>
      <c r="J63" s="365"/>
      <c r="K63" s="365"/>
      <c r="M63" s="159"/>
      <c r="N63" s="160"/>
      <c r="O63" s="76"/>
      <c r="P63" s="76"/>
      <c r="Q63" s="76"/>
    </row>
    <row r="64" spans="2:17" ht="22.5" customHeight="1">
      <c r="B64" s="358" t="s">
        <v>19</v>
      </c>
      <c r="C64" s="358" t="s">
        <v>1</v>
      </c>
      <c r="D64" s="355" t="s">
        <v>2</v>
      </c>
      <c r="E64" s="357" t="s">
        <v>3</v>
      </c>
      <c r="F64" s="357"/>
      <c r="G64" s="357"/>
      <c r="H64" s="357"/>
      <c r="I64" s="357"/>
      <c r="J64" s="357"/>
      <c r="K64" s="357"/>
      <c r="M64" s="159"/>
      <c r="N64" s="160"/>
      <c r="O64" s="76"/>
      <c r="P64" s="76"/>
      <c r="Q64" s="76"/>
    </row>
    <row r="65" spans="2:17" ht="22.5" customHeight="1" thickBot="1">
      <c r="B65" s="359"/>
      <c r="C65" s="359"/>
      <c r="D65" s="356"/>
      <c r="E65" s="360" t="s">
        <v>4</v>
      </c>
      <c r="F65" s="361"/>
      <c r="G65" s="362"/>
      <c r="H65" s="361"/>
      <c r="I65" s="363"/>
      <c r="J65" s="115" t="s">
        <v>5</v>
      </c>
      <c r="K65" s="115"/>
      <c r="M65" s="159"/>
      <c r="N65" s="160"/>
      <c r="O65" s="76"/>
      <c r="P65" s="76"/>
      <c r="Q65" s="76"/>
    </row>
    <row r="66" spans="2:17" ht="15" customHeight="1">
      <c r="B66" s="349">
        <f>+B58+1</f>
        <v>27</v>
      </c>
      <c r="C66" s="113" t="s">
        <v>165</v>
      </c>
      <c r="D66" s="135">
        <f>+D58+7</f>
        <v>41093</v>
      </c>
      <c r="E66" s="162">
        <v>22</v>
      </c>
      <c r="F66" s="162">
        <v>7</v>
      </c>
      <c r="G66" s="162">
        <v>2</v>
      </c>
      <c r="H66" s="162">
        <v>40</v>
      </c>
      <c r="I66" s="162">
        <v>27</v>
      </c>
      <c r="J66" s="163">
        <v>6</v>
      </c>
      <c r="K66" s="164">
        <v>3</v>
      </c>
      <c r="L66" s="43"/>
      <c r="M66" s="159"/>
      <c r="N66" s="160"/>
      <c r="O66" s="76"/>
      <c r="P66" s="76"/>
      <c r="Q66" s="76"/>
    </row>
    <row r="67" spans="2:17" ht="15" customHeight="1">
      <c r="B67" s="349"/>
      <c r="C67" s="114" t="s">
        <v>166</v>
      </c>
      <c r="D67" s="136">
        <f>+D59+7</f>
        <v>41096</v>
      </c>
      <c r="E67" s="168">
        <v>40</v>
      </c>
      <c r="F67" s="168">
        <v>42</v>
      </c>
      <c r="G67" s="168">
        <v>38</v>
      </c>
      <c r="H67" s="168">
        <v>31</v>
      </c>
      <c r="I67" s="168">
        <v>32</v>
      </c>
      <c r="J67" s="169">
        <v>3</v>
      </c>
      <c r="K67" s="170">
        <v>1</v>
      </c>
      <c r="M67" s="159"/>
      <c r="N67" s="160"/>
      <c r="O67" s="76"/>
      <c r="P67" s="76"/>
      <c r="Q67" s="76"/>
    </row>
    <row r="68" spans="2:17" ht="15" customHeight="1">
      <c r="B68" s="348">
        <f>+B66+1</f>
        <v>28</v>
      </c>
      <c r="C68" s="113" t="s">
        <v>167</v>
      </c>
      <c r="D68" s="135">
        <f t="shared" si="2"/>
        <v>41100</v>
      </c>
      <c r="E68" s="162">
        <v>37</v>
      </c>
      <c r="F68" s="162">
        <v>1</v>
      </c>
      <c r="G68" s="162">
        <v>24</v>
      </c>
      <c r="H68" s="162">
        <v>16</v>
      </c>
      <c r="I68" s="162">
        <v>3</v>
      </c>
      <c r="J68" s="163">
        <v>8</v>
      </c>
      <c r="K68" s="164">
        <v>1</v>
      </c>
      <c r="M68" s="159"/>
      <c r="N68" s="160"/>
      <c r="O68" s="76"/>
      <c r="P68" s="76"/>
      <c r="Q68" s="76"/>
    </row>
    <row r="69" spans="2:17" ht="15" customHeight="1">
      <c r="B69" s="349"/>
      <c r="C69" s="114" t="s">
        <v>168</v>
      </c>
      <c r="D69" s="136">
        <f t="shared" si="2"/>
        <v>41103</v>
      </c>
      <c r="E69" s="168">
        <v>18</v>
      </c>
      <c r="F69" s="168">
        <v>46</v>
      </c>
      <c r="G69" s="168">
        <v>35</v>
      </c>
      <c r="H69" s="168">
        <v>25</v>
      </c>
      <c r="I69" s="168">
        <v>8</v>
      </c>
      <c r="J69" s="169">
        <v>9</v>
      </c>
      <c r="K69" s="170">
        <v>4</v>
      </c>
      <c r="L69" s="43"/>
      <c r="M69" s="159"/>
      <c r="N69" s="160"/>
      <c r="O69" s="76"/>
      <c r="P69" s="76"/>
      <c r="Q69" s="76"/>
    </row>
    <row r="70" spans="2:17" ht="15" customHeight="1">
      <c r="B70" s="348">
        <f>+B68+1</f>
        <v>29</v>
      </c>
      <c r="C70" s="113" t="s">
        <v>169</v>
      </c>
      <c r="D70" s="135">
        <f t="shared" si="2"/>
        <v>41107</v>
      </c>
      <c r="E70" s="162">
        <v>24</v>
      </c>
      <c r="F70" s="162">
        <v>2</v>
      </c>
      <c r="G70" s="162">
        <v>43</v>
      </c>
      <c r="H70" s="162">
        <v>7</v>
      </c>
      <c r="I70" s="162">
        <v>46</v>
      </c>
      <c r="J70" s="163">
        <v>10</v>
      </c>
      <c r="K70" s="164">
        <v>8</v>
      </c>
      <c r="M70" s="159"/>
      <c r="N70" s="160"/>
      <c r="O70" s="76"/>
      <c r="P70" s="76"/>
      <c r="Q70" s="76"/>
    </row>
    <row r="71" spans="2:17" ht="15" customHeight="1">
      <c r="B71" s="349"/>
      <c r="C71" s="114" t="s">
        <v>170</v>
      </c>
      <c r="D71" s="136">
        <f t="shared" si="2"/>
        <v>41110</v>
      </c>
      <c r="E71" s="162">
        <v>19</v>
      </c>
      <c r="F71" s="162">
        <v>23</v>
      </c>
      <c r="G71" s="162">
        <v>10</v>
      </c>
      <c r="H71" s="162">
        <v>45</v>
      </c>
      <c r="I71" s="162">
        <v>49</v>
      </c>
      <c r="J71" s="163">
        <v>9</v>
      </c>
      <c r="K71" s="164">
        <v>10</v>
      </c>
      <c r="M71" s="159"/>
      <c r="N71" s="160"/>
      <c r="O71" s="76"/>
      <c r="P71" s="76"/>
      <c r="Q71" s="76"/>
    </row>
    <row r="72" spans="2:17" ht="15" customHeight="1">
      <c r="B72" s="348">
        <f>+B70+1</f>
        <v>30</v>
      </c>
      <c r="C72" s="113" t="s">
        <v>171</v>
      </c>
      <c r="D72" s="135">
        <f t="shared" si="2"/>
        <v>41114</v>
      </c>
      <c r="E72" s="172">
        <v>18</v>
      </c>
      <c r="F72" s="165">
        <v>25</v>
      </c>
      <c r="G72" s="165">
        <v>4</v>
      </c>
      <c r="H72" s="165">
        <v>16</v>
      </c>
      <c r="I72" s="165">
        <v>44</v>
      </c>
      <c r="J72" s="173">
        <v>11</v>
      </c>
      <c r="K72" s="167">
        <v>1</v>
      </c>
      <c r="M72" s="159"/>
      <c r="N72" s="160"/>
      <c r="O72" s="76"/>
      <c r="P72" s="76"/>
      <c r="Q72" s="76"/>
    </row>
    <row r="73" spans="2:17" ht="15" customHeight="1">
      <c r="B73" s="364"/>
      <c r="C73" s="114" t="s">
        <v>172</v>
      </c>
      <c r="D73" s="136">
        <f t="shared" si="2"/>
        <v>41117</v>
      </c>
      <c r="E73" s="168">
        <v>15</v>
      </c>
      <c r="F73" s="168">
        <v>48</v>
      </c>
      <c r="G73" s="168">
        <v>14</v>
      </c>
      <c r="H73" s="168">
        <v>23</v>
      </c>
      <c r="I73" s="168">
        <v>21</v>
      </c>
      <c r="J73" s="169">
        <v>2</v>
      </c>
      <c r="K73" s="170">
        <v>10</v>
      </c>
      <c r="M73" s="159"/>
      <c r="N73" s="160"/>
      <c r="O73" s="76"/>
      <c r="P73" s="76"/>
      <c r="Q73" s="76"/>
    </row>
    <row r="74" spans="2:17" ht="15" customHeight="1">
      <c r="B74" s="344">
        <f>+B72+1</f>
        <v>31</v>
      </c>
      <c r="C74" s="113" t="s">
        <v>173</v>
      </c>
      <c r="D74" s="135">
        <f t="shared" si="2"/>
        <v>41121</v>
      </c>
      <c r="E74" s="162">
        <v>35</v>
      </c>
      <c r="F74" s="162">
        <v>39</v>
      </c>
      <c r="G74" s="162">
        <v>4</v>
      </c>
      <c r="H74" s="162">
        <v>36</v>
      </c>
      <c r="I74" s="162">
        <v>29</v>
      </c>
      <c r="J74" s="163">
        <v>9</v>
      </c>
      <c r="K74" s="164">
        <v>8</v>
      </c>
      <c r="M74" s="159"/>
      <c r="N74" s="160"/>
      <c r="O74" s="76"/>
      <c r="P74" s="76"/>
      <c r="Q74" s="76"/>
    </row>
    <row r="75" spans="2:17" ht="15" customHeight="1">
      <c r="B75" s="345"/>
      <c r="C75" s="114" t="s">
        <v>174</v>
      </c>
      <c r="D75" s="136">
        <f t="shared" si="2"/>
        <v>41124</v>
      </c>
      <c r="E75" s="168">
        <v>34</v>
      </c>
      <c r="F75" s="168">
        <v>35</v>
      </c>
      <c r="G75" s="168">
        <v>42</v>
      </c>
      <c r="H75" s="168">
        <v>24</v>
      </c>
      <c r="I75" s="168">
        <v>46</v>
      </c>
      <c r="J75" s="169">
        <v>5</v>
      </c>
      <c r="K75" s="170">
        <v>1</v>
      </c>
      <c r="M75" s="159"/>
      <c r="N75" s="160"/>
      <c r="O75" s="76"/>
      <c r="P75" s="76"/>
      <c r="Q75" s="76"/>
    </row>
    <row r="76" spans="2:17" ht="15" customHeight="1">
      <c r="B76" s="344">
        <f>+B74+1</f>
        <v>32</v>
      </c>
      <c r="C76" s="113" t="s">
        <v>175</v>
      </c>
      <c r="D76" s="135">
        <f t="shared" si="2"/>
        <v>41128</v>
      </c>
      <c r="E76" s="162">
        <v>20</v>
      </c>
      <c r="F76" s="162">
        <v>50</v>
      </c>
      <c r="G76" s="162">
        <v>34</v>
      </c>
      <c r="H76" s="162">
        <v>46</v>
      </c>
      <c r="I76" s="162">
        <v>27</v>
      </c>
      <c r="J76" s="163">
        <v>3</v>
      </c>
      <c r="K76" s="164">
        <v>2</v>
      </c>
      <c r="M76" s="159"/>
      <c r="N76" s="160"/>
      <c r="O76" s="76"/>
      <c r="P76" s="76"/>
      <c r="Q76" s="76"/>
    </row>
    <row r="77" spans="2:17" ht="15" customHeight="1">
      <c r="B77" s="345"/>
      <c r="C77" s="114" t="s">
        <v>176</v>
      </c>
      <c r="D77" s="136">
        <f t="shared" si="2"/>
        <v>41131</v>
      </c>
      <c r="E77" s="168">
        <v>50</v>
      </c>
      <c r="F77" s="168">
        <v>21</v>
      </c>
      <c r="G77" s="168">
        <v>17</v>
      </c>
      <c r="H77" s="168">
        <v>48</v>
      </c>
      <c r="I77" s="168">
        <v>11</v>
      </c>
      <c r="J77" s="169">
        <v>9</v>
      </c>
      <c r="K77" s="170">
        <v>10</v>
      </c>
      <c r="M77" s="159"/>
      <c r="N77" s="160"/>
      <c r="O77" s="76"/>
      <c r="P77" s="76"/>
      <c r="Q77" s="76"/>
    </row>
    <row r="78" spans="2:17" ht="15" customHeight="1">
      <c r="B78" s="344">
        <f>+B76+1</f>
        <v>33</v>
      </c>
      <c r="C78" s="113" t="s">
        <v>177</v>
      </c>
      <c r="D78" s="135">
        <f t="shared" si="2"/>
        <v>41135</v>
      </c>
      <c r="E78" s="162">
        <v>45</v>
      </c>
      <c r="F78" s="162">
        <v>16</v>
      </c>
      <c r="G78" s="162">
        <v>42</v>
      </c>
      <c r="H78" s="162">
        <v>1</v>
      </c>
      <c r="I78" s="162">
        <v>38</v>
      </c>
      <c r="J78" s="163">
        <v>9</v>
      </c>
      <c r="K78" s="164">
        <v>10</v>
      </c>
      <c r="M78" s="159"/>
      <c r="N78" s="160"/>
      <c r="O78" s="76"/>
      <c r="P78" s="76"/>
      <c r="Q78" s="76"/>
    </row>
    <row r="79" spans="2:17" ht="15" customHeight="1">
      <c r="B79" s="345"/>
      <c r="C79" s="114" t="s">
        <v>178</v>
      </c>
      <c r="D79" s="136">
        <f t="shared" si="2"/>
        <v>41138</v>
      </c>
      <c r="E79" s="168">
        <v>19</v>
      </c>
      <c r="F79" s="168">
        <v>25</v>
      </c>
      <c r="G79" s="168">
        <v>33</v>
      </c>
      <c r="H79" s="168">
        <v>44</v>
      </c>
      <c r="I79" s="168">
        <v>28</v>
      </c>
      <c r="J79" s="169">
        <v>8</v>
      </c>
      <c r="K79" s="170">
        <v>10</v>
      </c>
      <c r="M79" s="159"/>
      <c r="N79" s="160"/>
      <c r="O79" s="76"/>
      <c r="P79" s="76"/>
      <c r="Q79" s="76"/>
    </row>
    <row r="80" spans="2:17" ht="15" customHeight="1">
      <c r="B80" s="344">
        <f>+B78+1</f>
        <v>34</v>
      </c>
      <c r="C80" s="113" t="s">
        <v>179</v>
      </c>
      <c r="D80" s="135">
        <f t="shared" si="2"/>
        <v>41142</v>
      </c>
      <c r="E80" s="162">
        <v>17</v>
      </c>
      <c r="F80" s="162">
        <v>5</v>
      </c>
      <c r="G80" s="162">
        <v>38</v>
      </c>
      <c r="H80" s="162">
        <v>4</v>
      </c>
      <c r="I80" s="162">
        <v>48</v>
      </c>
      <c r="J80" s="163">
        <v>4</v>
      </c>
      <c r="K80" s="164">
        <v>3</v>
      </c>
      <c r="M80" s="159"/>
      <c r="N80" s="160"/>
      <c r="O80" s="76"/>
      <c r="P80" s="76"/>
      <c r="Q80" s="76"/>
    </row>
    <row r="81" spans="2:17" ht="15" customHeight="1">
      <c r="B81" s="345"/>
      <c r="C81" s="114" t="s">
        <v>180</v>
      </c>
      <c r="D81" s="136">
        <f t="shared" si="2"/>
        <v>41145</v>
      </c>
      <c r="E81" s="168">
        <v>6</v>
      </c>
      <c r="F81" s="168">
        <v>5</v>
      </c>
      <c r="G81" s="168">
        <v>19</v>
      </c>
      <c r="H81" s="168">
        <v>37</v>
      </c>
      <c r="I81" s="168">
        <v>12</v>
      </c>
      <c r="J81" s="169">
        <v>7</v>
      </c>
      <c r="K81" s="170">
        <v>3</v>
      </c>
      <c r="M81" s="159"/>
      <c r="N81" s="160"/>
      <c r="O81" s="76"/>
      <c r="P81" s="76"/>
      <c r="Q81" s="76"/>
    </row>
    <row r="82" spans="2:11" ht="15" customHeight="1">
      <c r="B82" s="344">
        <f>+B80+1</f>
        <v>35</v>
      </c>
      <c r="C82" s="113" t="s">
        <v>181</v>
      </c>
      <c r="D82" s="135">
        <f t="shared" si="2"/>
        <v>41149</v>
      </c>
      <c r="E82" s="162">
        <v>1</v>
      </c>
      <c r="F82" s="162">
        <v>26</v>
      </c>
      <c r="G82" s="162">
        <v>25</v>
      </c>
      <c r="H82" s="162">
        <v>44</v>
      </c>
      <c r="I82" s="162">
        <v>18</v>
      </c>
      <c r="J82" s="163">
        <v>5</v>
      </c>
      <c r="K82" s="164">
        <v>4</v>
      </c>
    </row>
    <row r="83" spans="2:11" ht="15" customHeight="1">
      <c r="B83" s="345"/>
      <c r="C83" s="114" t="s">
        <v>182</v>
      </c>
      <c r="D83" s="143">
        <f t="shared" si="2"/>
        <v>41152</v>
      </c>
      <c r="E83" s="168">
        <v>31</v>
      </c>
      <c r="F83" s="168">
        <v>28</v>
      </c>
      <c r="G83" s="168">
        <v>16</v>
      </c>
      <c r="H83" s="168">
        <v>48</v>
      </c>
      <c r="I83" s="168">
        <v>33</v>
      </c>
      <c r="J83" s="169">
        <v>11</v>
      </c>
      <c r="K83" s="170">
        <v>7</v>
      </c>
    </row>
    <row r="84" spans="2:11" ht="15" customHeight="1">
      <c r="B84" s="344">
        <f>+B82+1</f>
        <v>36</v>
      </c>
      <c r="C84" s="113" t="s">
        <v>183</v>
      </c>
      <c r="D84" s="135">
        <f aca="true" t="shared" si="3" ref="D84:D117">+D82+7</f>
        <v>41156</v>
      </c>
      <c r="E84" s="162">
        <v>18</v>
      </c>
      <c r="F84" s="162">
        <v>39</v>
      </c>
      <c r="G84" s="162">
        <v>17</v>
      </c>
      <c r="H84" s="162">
        <v>44</v>
      </c>
      <c r="I84" s="162">
        <v>11</v>
      </c>
      <c r="J84" s="163">
        <v>10</v>
      </c>
      <c r="K84" s="164">
        <v>5</v>
      </c>
    </row>
    <row r="85" spans="2:11" ht="15" customHeight="1">
      <c r="B85" s="345"/>
      <c r="C85" s="114" t="s">
        <v>184</v>
      </c>
      <c r="D85" s="136">
        <f t="shared" si="3"/>
        <v>41159</v>
      </c>
      <c r="E85" s="168">
        <v>15</v>
      </c>
      <c r="F85" s="168">
        <v>35</v>
      </c>
      <c r="G85" s="168">
        <v>13</v>
      </c>
      <c r="H85" s="168">
        <v>30</v>
      </c>
      <c r="I85" s="168">
        <v>42</v>
      </c>
      <c r="J85" s="169">
        <v>4</v>
      </c>
      <c r="K85" s="170">
        <v>6</v>
      </c>
    </row>
    <row r="86" spans="2:11" ht="15" customHeight="1">
      <c r="B86" s="344">
        <f>+B84+1</f>
        <v>37</v>
      </c>
      <c r="C86" s="113" t="s">
        <v>185</v>
      </c>
      <c r="D86" s="135">
        <f t="shared" si="3"/>
        <v>41163</v>
      </c>
      <c r="E86" s="162">
        <v>15</v>
      </c>
      <c r="F86" s="162">
        <v>6</v>
      </c>
      <c r="G86" s="162">
        <v>37</v>
      </c>
      <c r="H86" s="162">
        <v>22</v>
      </c>
      <c r="I86" s="162">
        <v>44</v>
      </c>
      <c r="J86" s="163">
        <v>2</v>
      </c>
      <c r="K86" s="164">
        <v>4</v>
      </c>
    </row>
    <row r="87" spans="2:11" ht="15" customHeight="1">
      <c r="B87" s="345"/>
      <c r="C87" s="114" t="s">
        <v>186</v>
      </c>
      <c r="D87" s="136">
        <f t="shared" si="3"/>
        <v>41166</v>
      </c>
      <c r="E87" s="168">
        <v>27</v>
      </c>
      <c r="F87" s="168">
        <v>10</v>
      </c>
      <c r="G87" s="168">
        <v>44</v>
      </c>
      <c r="H87" s="168">
        <v>23</v>
      </c>
      <c r="I87" s="168">
        <v>3</v>
      </c>
      <c r="J87" s="169">
        <v>9</v>
      </c>
      <c r="K87" s="170">
        <v>7</v>
      </c>
    </row>
    <row r="88" spans="2:11" ht="15" customHeight="1">
      <c r="B88" s="344">
        <f>+B86+1</f>
        <v>38</v>
      </c>
      <c r="C88" s="113" t="s">
        <v>187</v>
      </c>
      <c r="D88" s="135">
        <f t="shared" si="3"/>
        <v>41170</v>
      </c>
      <c r="E88" s="162">
        <v>38</v>
      </c>
      <c r="F88" s="162">
        <v>7</v>
      </c>
      <c r="G88" s="162">
        <v>39</v>
      </c>
      <c r="H88" s="162">
        <v>44</v>
      </c>
      <c r="I88" s="162">
        <v>6</v>
      </c>
      <c r="J88" s="163">
        <v>7</v>
      </c>
      <c r="K88" s="164">
        <v>9</v>
      </c>
    </row>
    <row r="89" spans="2:11" ht="15" customHeight="1">
      <c r="B89" s="345"/>
      <c r="C89" s="114" t="s">
        <v>188</v>
      </c>
      <c r="D89" s="136">
        <f t="shared" si="3"/>
        <v>41173</v>
      </c>
      <c r="E89" s="168">
        <v>41</v>
      </c>
      <c r="F89" s="168">
        <v>4</v>
      </c>
      <c r="G89" s="168">
        <v>34</v>
      </c>
      <c r="H89" s="168">
        <v>43</v>
      </c>
      <c r="I89" s="168">
        <v>19</v>
      </c>
      <c r="J89" s="169">
        <v>7</v>
      </c>
      <c r="K89" s="170">
        <v>11</v>
      </c>
    </row>
    <row r="90" spans="2:11" ht="15" customHeight="1">
      <c r="B90" s="344">
        <f>+B88+1</f>
        <v>39</v>
      </c>
      <c r="C90" s="113" t="s">
        <v>189</v>
      </c>
      <c r="D90" s="135">
        <f t="shared" si="3"/>
        <v>41177</v>
      </c>
      <c r="E90" s="162">
        <v>48</v>
      </c>
      <c r="F90" s="162">
        <v>25</v>
      </c>
      <c r="G90" s="162">
        <v>27</v>
      </c>
      <c r="H90" s="162">
        <v>49</v>
      </c>
      <c r="I90" s="162">
        <v>7</v>
      </c>
      <c r="J90" s="163">
        <v>1</v>
      </c>
      <c r="K90" s="164">
        <v>4</v>
      </c>
    </row>
    <row r="91" spans="2:11" ht="15" customHeight="1">
      <c r="B91" s="345"/>
      <c r="C91" s="114" t="s">
        <v>190</v>
      </c>
      <c r="D91" s="136">
        <f t="shared" si="3"/>
        <v>41180</v>
      </c>
      <c r="E91" s="168">
        <v>20</v>
      </c>
      <c r="F91" s="168">
        <v>23</v>
      </c>
      <c r="G91" s="168">
        <v>26</v>
      </c>
      <c r="H91" s="168">
        <v>30</v>
      </c>
      <c r="I91" s="168">
        <v>33</v>
      </c>
      <c r="J91" s="169">
        <v>6</v>
      </c>
      <c r="K91" s="170">
        <v>9</v>
      </c>
    </row>
    <row r="92" spans="2:11" ht="15" customHeight="1">
      <c r="B92" s="344">
        <f>+B90+1</f>
        <v>40</v>
      </c>
      <c r="C92" s="113" t="s">
        <v>191</v>
      </c>
      <c r="D92" s="135">
        <f t="shared" si="3"/>
        <v>41184</v>
      </c>
      <c r="E92" s="162">
        <v>16</v>
      </c>
      <c r="F92" s="162">
        <v>42</v>
      </c>
      <c r="G92" s="162">
        <v>21</v>
      </c>
      <c r="H92" s="162">
        <v>36</v>
      </c>
      <c r="I92" s="162">
        <v>4</v>
      </c>
      <c r="J92" s="163">
        <v>8</v>
      </c>
      <c r="K92" s="164">
        <v>7</v>
      </c>
    </row>
    <row r="93" spans="2:11" ht="15" customHeight="1">
      <c r="B93" s="345"/>
      <c r="C93" s="114" t="s">
        <v>192</v>
      </c>
      <c r="D93" s="136">
        <f t="shared" si="3"/>
        <v>41187</v>
      </c>
      <c r="E93" s="168">
        <v>19</v>
      </c>
      <c r="F93" s="168">
        <v>16</v>
      </c>
      <c r="G93" s="168">
        <v>18</v>
      </c>
      <c r="H93" s="168">
        <v>21</v>
      </c>
      <c r="I93" s="168">
        <v>9</v>
      </c>
      <c r="J93" s="169">
        <v>3</v>
      </c>
      <c r="K93" s="170">
        <v>2</v>
      </c>
    </row>
    <row r="94" spans="2:11" ht="15" customHeight="1">
      <c r="B94" s="344">
        <f>+B92+1</f>
        <v>41</v>
      </c>
      <c r="C94" s="113" t="s">
        <v>193</v>
      </c>
      <c r="D94" s="135">
        <f t="shared" si="3"/>
        <v>41191</v>
      </c>
      <c r="E94" s="162">
        <v>23</v>
      </c>
      <c r="F94" s="162">
        <v>8</v>
      </c>
      <c r="G94" s="162">
        <v>10</v>
      </c>
      <c r="H94" s="162">
        <v>25</v>
      </c>
      <c r="I94" s="162">
        <v>2</v>
      </c>
      <c r="J94" s="163">
        <v>8</v>
      </c>
      <c r="K94" s="164">
        <v>9</v>
      </c>
    </row>
    <row r="95" spans="2:11" ht="15" customHeight="1">
      <c r="B95" s="345"/>
      <c r="C95" s="114" t="s">
        <v>194</v>
      </c>
      <c r="D95" s="136">
        <f t="shared" si="3"/>
        <v>41194</v>
      </c>
      <c r="E95" s="168">
        <v>35</v>
      </c>
      <c r="F95" s="168">
        <v>7</v>
      </c>
      <c r="G95" s="168">
        <v>17</v>
      </c>
      <c r="H95" s="168">
        <v>43</v>
      </c>
      <c r="I95" s="168">
        <v>6</v>
      </c>
      <c r="J95" s="169">
        <v>2</v>
      </c>
      <c r="K95" s="170">
        <v>8</v>
      </c>
    </row>
    <row r="96" spans="2:11" ht="15" customHeight="1">
      <c r="B96" s="344">
        <f>+B94+1</f>
        <v>42</v>
      </c>
      <c r="C96" s="113" t="s">
        <v>195</v>
      </c>
      <c r="D96" s="135">
        <f t="shared" si="3"/>
        <v>41198</v>
      </c>
      <c r="E96" s="162">
        <v>41</v>
      </c>
      <c r="F96" s="162">
        <v>10</v>
      </c>
      <c r="G96" s="162">
        <v>40</v>
      </c>
      <c r="H96" s="162">
        <v>49</v>
      </c>
      <c r="I96" s="162">
        <v>32</v>
      </c>
      <c r="J96" s="163">
        <v>2</v>
      </c>
      <c r="K96" s="164">
        <v>8</v>
      </c>
    </row>
    <row r="97" spans="2:11" ht="15" customHeight="1">
      <c r="B97" s="345"/>
      <c r="C97" s="114" t="s">
        <v>196</v>
      </c>
      <c r="D97" s="136">
        <f t="shared" si="3"/>
        <v>41201</v>
      </c>
      <c r="E97" s="168">
        <v>16</v>
      </c>
      <c r="F97" s="168">
        <v>40</v>
      </c>
      <c r="G97" s="168">
        <v>44</v>
      </c>
      <c r="H97" s="168">
        <v>37</v>
      </c>
      <c r="I97" s="168">
        <v>29</v>
      </c>
      <c r="J97" s="169">
        <v>8</v>
      </c>
      <c r="K97" s="170">
        <v>10</v>
      </c>
    </row>
    <row r="98" spans="2:11" ht="15" customHeight="1">
      <c r="B98" s="344">
        <f>+B96+1</f>
        <v>43</v>
      </c>
      <c r="C98" s="113" t="s">
        <v>197</v>
      </c>
      <c r="D98" s="135">
        <f t="shared" si="3"/>
        <v>41205</v>
      </c>
      <c r="E98" s="162">
        <v>1</v>
      </c>
      <c r="F98" s="162">
        <v>35</v>
      </c>
      <c r="G98" s="162">
        <v>38</v>
      </c>
      <c r="H98" s="162">
        <v>50</v>
      </c>
      <c r="I98" s="162">
        <v>28</v>
      </c>
      <c r="J98" s="163">
        <v>2</v>
      </c>
      <c r="K98" s="164">
        <v>10</v>
      </c>
    </row>
    <row r="99" spans="2:11" ht="15" customHeight="1">
      <c r="B99" s="345"/>
      <c r="C99" s="142" t="s">
        <v>198</v>
      </c>
      <c r="D99" s="136">
        <f t="shared" si="3"/>
        <v>41208</v>
      </c>
      <c r="E99" s="168">
        <v>9</v>
      </c>
      <c r="F99" s="168">
        <v>5</v>
      </c>
      <c r="G99" s="168">
        <v>6</v>
      </c>
      <c r="H99" s="168">
        <v>38</v>
      </c>
      <c r="I99" s="168">
        <v>27</v>
      </c>
      <c r="J99" s="169">
        <v>5</v>
      </c>
      <c r="K99" s="170">
        <v>11</v>
      </c>
    </row>
    <row r="100" spans="2:11" ht="15" customHeight="1">
      <c r="B100" s="344">
        <f>+B98+1</f>
        <v>44</v>
      </c>
      <c r="C100" s="182" t="s">
        <v>287</v>
      </c>
      <c r="D100" s="135">
        <f t="shared" si="3"/>
        <v>41212</v>
      </c>
      <c r="E100" s="162">
        <v>23</v>
      </c>
      <c r="F100" s="162">
        <v>44</v>
      </c>
      <c r="G100" s="162">
        <v>25</v>
      </c>
      <c r="H100" s="162">
        <v>24</v>
      </c>
      <c r="I100" s="162">
        <v>31</v>
      </c>
      <c r="J100" s="163">
        <v>2</v>
      </c>
      <c r="K100" s="164">
        <v>3</v>
      </c>
    </row>
    <row r="101" spans="2:11" ht="15" customHeight="1">
      <c r="B101" s="345"/>
      <c r="C101" s="183" t="s">
        <v>288</v>
      </c>
      <c r="D101" s="136">
        <f t="shared" si="3"/>
        <v>41215</v>
      </c>
      <c r="E101" s="168">
        <v>6</v>
      </c>
      <c r="F101" s="168">
        <v>10</v>
      </c>
      <c r="G101" s="168">
        <v>3</v>
      </c>
      <c r="H101" s="168">
        <v>44</v>
      </c>
      <c r="I101" s="168">
        <v>11</v>
      </c>
      <c r="J101" s="169">
        <v>3</v>
      </c>
      <c r="K101" s="170">
        <v>4</v>
      </c>
    </row>
    <row r="102" spans="2:11" ht="15" customHeight="1">
      <c r="B102" s="344">
        <f>+B100+1</f>
        <v>45</v>
      </c>
      <c r="C102" s="182" t="s">
        <v>289</v>
      </c>
      <c r="D102" s="135">
        <f t="shared" si="3"/>
        <v>41219</v>
      </c>
      <c r="E102" s="162">
        <v>35</v>
      </c>
      <c r="F102" s="162">
        <v>25</v>
      </c>
      <c r="G102" s="162">
        <v>20</v>
      </c>
      <c r="H102" s="162">
        <v>41</v>
      </c>
      <c r="I102" s="162">
        <v>7</v>
      </c>
      <c r="J102" s="163">
        <v>1</v>
      </c>
      <c r="K102" s="164">
        <v>9</v>
      </c>
    </row>
    <row r="103" spans="2:11" ht="15" customHeight="1">
      <c r="B103" s="345"/>
      <c r="C103" s="183" t="s">
        <v>290</v>
      </c>
      <c r="D103" s="136">
        <f t="shared" si="3"/>
        <v>41222</v>
      </c>
      <c r="E103" s="168">
        <v>47</v>
      </c>
      <c r="F103" s="168">
        <v>28</v>
      </c>
      <c r="G103" s="168">
        <v>14</v>
      </c>
      <c r="H103" s="168">
        <v>21</v>
      </c>
      <c r="I103" s="168">
        <v>22</v>
      </c>
      <c r="J103" s="169">
        <v>5</v>
      </c>
      <c r="K103" s="170">
        <v>4</v>
      </c>
    </row>
    <row r="104" spans="2:11" ht="15" customHeight="1">
      <c r="B104" s="344">
        <f>+B102+1</f>
        <v>46</v>
      </c>
      <c r="C104" s="182" t="s">
        <v>291</v>
      </c>
      <c r="D104" s="135">
        <f t="shared" si="3"/>
        <v>41226</v>
      </c>
      <c r="E104" s="162">
        <v>29</v>
      </c>
      <c r="F104" s="162">
        <v>11</v>
      </c>
      <c r="G104" s="162">
        <v>21</v>
      </c>
      <c r="H104" s="162">
        <v>24</v>
      </c>
      <c r="I104" s="162">
        <v>16</v>
      </c>
      <c r="J104" s="163">
        <v>6</v>
      </c>
      <c r="K104" s="164">
        <v>2</v>
      </c>
    </row>
    <row r="105" spans="2:11" ht="15" customHeight="1">
      <c r="B105" s="345"/>
      <c r="C105" s="183" t="s">
        <v>292</v>
      </c>
      <c r="D105" s="136">
        <f t="shared" si="3"/>
        <v>41229</v>
      </c>
      <c r="E105" s="168">
        <v>15</v>
      </c>
      <c r="F105" s="168">
        <v>19</v>
      </c>
      <c r="G105" s="168">
        <v>41</v>
      </c>
      <c r="H105" s="168">
        <v>23</v>
      </c>
      <c r="I105" s="168">
        <v>10</v>
      </c>
      <c r="J105" s="169">
        <v>2</v>
      </c>
      <c r="K105" s="170">
        <v>9</v>
      </c>
    </row>
    <row r="106" spans="2:11" ht="15" customHeight="1">
      <c r="B106" s="344">
        <f>+B104+1</f>
        <v>47</v>
      </c>
      <c r="C106" s="182" t="s">
        <v>293</v>
      </c>
      <c r="D106" s="135">
        <f t="shared" si="3"/>
        <v>41233</v>
      </c>
      <c r="E106" s="162">
        <v>42</v>
      </c>
      <c r="F106" s="162">
        <v>28</v>
      </c>
      <c r="G106" s="162">
        <v>45</v>
      </c>
      <c r="H106" s="162">
        <v>30</v>
      </c>
      <c r="I106" s="162">
        <v>49</v>
      </c>
      <c r="J106" s="163">
        <v>10</v>
      </c>
      <c r="K106" s="164">
        <v>5</v>
      </c>
    </row>
    <row r="107" spans="2:11" ht="15" customHeight="1">
      <c r="B107" s="345"/>
      <c r="C107" s="183" t="s">
        <v>294</v>
      </c>
      <c r="D107" s="136">
        <f t="shared" si="3"/>
        <v>41236</v>
      </c>
      <c r="E107" s="168">
        <v>11</v>
      </c>
      <c r="F107" s="168">
        <v>20</v>
      </c>
      <c r="G107" s="168">
        <v>40</v>
      </c>
      <c r="H107" s="168">
        <v>9</v>
      </c>
      <c r="I107" s="168">
        <v>1</v>
      </c>
      <c r="J107" s="169">
        <v>5</v>
      </c>
      <c r="K107" s="170">
        <v>1</v>
      </c>
    </row>
    <row r="108" spans="2:11" ht="15" customHeight="1">
      <c r="B108" s="344">
        <f>+B106+1</f>
        <v>48</v>
      </c>
      <c r="C108" s="182" t="s">
        <v>295</v>
      </c>
      <c r="D108" s="135">
        <f t="shared" si="3"/>
        <v>41240</v>
      </c>
      <c r="E108" s="162">
        <v>49</v>
      </c>
      <c r="F108" s="162">
        <v>44</v>
      </c>
      <c r="G108" s="162">
        <v>6</v>
      </c>
      <c r="H108" s="162">
        <v>10</v>
      </c>
      <c r="I108" s="162">
        <v>23</v>
      </c>
      <c r="J108" s="163">
        <v>7</v>
      </c>
      <c r="K108" s="164">
        <v>1</v>
      </c>
    </row>
    <row r="109" spans="2:11" ht="15" customHeight="1">
      <c r="B109" s="345"/>
      <c r="C109" s="183" t="s">
        <v>296</v>
      </c>
      <c r="D109" s="136">
        <f t="shared" si="3"/>
        <v>41243</v>
      </c>
      <c r="E109" s="168">
        <v>18</v>
      </c>
      <c r="F109" s="168">
        <v>23</v>
      </c>
      <c r="G109" s="168">
        <v>40</v>
      </c>
      <c r="H109" s="168">
        <v>24</v>
      </c>
      <c r="I109" s="168">
        <v>10</v>
      </c>
      <c r="J109" s="169">
        <v>3</v>
      </c>
      <c r="K109" s="170">
        <v>4</v>
      </c>
    </row>
    <row r="110" spans="2:11" ht="15" customHeight="1">
      <c r="B110" s="344">
        <f>+B108+1</f>
        <v>49</v>
      </c>
      <c r="C110" s="182" t="s">
        <v>297</v>
      </c>
      <c r="D110" s="135">
        <f t="shared" si="3"/>
        <v>41247</v>
      </c>
      <c r="E110" s="162">
        <v>29</v>
      </c>
      <c r="F110" s="162">
        <v>5</v>
      </c>
      <c r="G110" s="162">
        <v>28</v>
      </c>
      <c r="H110" s="162">
        <v>44</v>
      </c>
      <c r="I110" s="162">
        <v>10</v>
      </c>
      <c r="J110" s="163">
        <v>2</v>
      </c>
      <c r="K110" s="164">
        <v>4</v>
      </c>
    </row>
    <row r="111" spans="2:11" ht="15" customHeight="1">
      <c r="B111" s="345"/>
      <c r="C111" s="183" t="s">
        <v>298</v>
      </c>
      <c r="D111" s="136">
        <f t="shared" si="3"/>
        <v>41250</v>
      </c>
      <c r="E111" s="168">
        <v>10</v>
      </c>
      <c r="F111" s="168">
        <v>18</v>
      </c>
      <c r="G111" s="168">
        <v>31</v>
      </c>
      <c r="H111" s="168">
        <v>42</v>
      </c>
      <c r="I111" s="168">
        <v>16</v>
      </c>
      <c r="J111" s="169">
        <v>2</v>
      </c>
      <c r="K111" s="170">
        <v>5</v>
      </c>
    </row>
    <row r="112" spans="2:11" ht="15" customHeight="1">
      <c r="B112" s="344">
        <f>+B110+1</f>
        <v>50</v>
      </c>
      <c r="C112" s="182" t="s">
        <v>299</v>
      </c>
      <c r="D112" s="135">
        <f t="shared" si="3"/>
        <v>41254</v>
      </c>
      <c r="E112" s="162">
        <v>50</v>
      </c>
      <c r="F112" s="162">
        <v>4</v>
      </c>
      <c r="G112" s="162">
        <v>9</v>
      </c>
      <c r="H112" s="162">
        <v>1</v>
      </c>
      <c r="I112" s="162">
        <v>43</v>
      </c>
      <c r="J112" s="163">
        <v>6</v>
      </c>
      <c r="K112" s="164">
        <v>8</v>
      </c>
    </row>
    <row r="113" spans="2:11" ht="15" customHeight="1">
      <c r="B113" s="345"/>
      <c r="C113" s="183" t="s">
        <v>300</v>
      </c>
      <c r="D113" s="136">
        <f t="shared" si="3"/>
        <v>41257</v>
      </c>
      <c r="E113" s="168">
        <v>40</v>
      </c>
      <c r="F113" s="168">
        <v>29</v>
      </c>
      <c r="G113" s="168">
        <v>11</v>
      </c>
      <c r="H113" s="168">
        <v>43</v>
      </c>
      <c r="I113" s="168">
        <v>10</v>
      </c>
      <c r="J113" s="169">
        <v>11</v>
      </c>
      <c r="K113" s="170">
        <v>3</v>
      </c>
    </row>
    <row r="114" spans="2:11" ht="15" customHeight="1">
      <c r="B114" s="344">
        <f>+B112+1</f>
        <v>51</v>
      </c>
      <c r="C114" s="182" t="s">
        <v>301</v>
      </c>
      <c r="D114" s="135">
        <f t="shared" si="3"/>
        <v>41261</v>
      </c>
      <c r="E114" s="162">
        <v>35</v>
      </c>
      <c r="F114" s="162">
        <v>14</v>
      </c>
      <c r="G114" s="162">
        <v>44</v>
      </c>
      <c r="H114" s="162">
        <v>18</v>
      </c>
      <c r="I114" s="162">
        <v>20</v>
      </c>
      <c r="J114" s="163">
        <v>5</v>
      </c>
      <c r="K114" s="164">
        <v>2</v>
      </c>
    </row>
    <row r="115" spans="2:11" ht="15" customHeight="1">
      <c r="B115" s="345"/>
      <c r="C115" s="183" t="s">
        <v>302</v>
      </c>
      <c r="D115" s="136">
        <f t="shared" si="3"/>
        <v>41264</v>
      </c>
      <c r="E115" s="168">
        <v>40</v>
      </c>
      <c r="F115" s="168">
        <v>5</v>
      </c>
      <c r="G115" s="168">
        <v>3</v>
      </c>
      <c r="H115" s="168">
        <v>42</v>
      </c>
      <c r="I115" s="168">
        <v>22</v>
      </c>
      <c r="J115" s="169">
        <v>3</v>
      </c>
      <c r="K115" s="170">
        <v>10</v>
      </c>
    </row>
    <row r="116" spans="2:11" ht="15" customHeight="1">
      <c r="B116" s="344">
        <f>+B114+1</f>
        <v>52</v>
      </c>
      <c r="C116" s="182" t="s">
        <v>303</v>
      </c>
      <c r="D116" s="135">
        <f t="shared" si="3"/>
        <v>41268</v>
      </c>
      <c r="E116" s="162">
        <v>14</v>
      </c>
      <c r="F116" s="162">
        <v>20</v>
      </c>
      <c r="G116" s="162">
        <v>32</v>
      </c>
      <c r="H116" s="162">
        <v>23</v>
      </c>
      <c r="I116" s="162">
        <v>18</v>
      </c>
      <c r="J116" s="163">
        <v>3</v>
      </c>
      <c r="K116" s="164">
        <v>10</v>
      </c>
    </row>
    <row r="117" spans="2:11" ht="15" customHeight="1" thickBot="1">
      <c r="B117" s="350"/>
      <c r="C117" s="184" t="s">
        <v>304</v>
      </c>
      <c r="D117" s="141">
        <f t="shared" si="3"/>
        <v>41271</v>
      </c>
      <c r="E117" s="174">
        <v>26</v>
      </c>
      <c r="F117" s="175">
        <v>49</v>
      </c>
      <c r="G117" s="175">
        <v>27</v>
      </c>
      <c r="H117" s="175">
        <v>24</v>
      </c>
      <c r="I117" s="175">
        <v>17</v>
      </c>
      <c r="J117" s="176">
        <v>3</v>
      </c>
      <c r="K117" s="177">
        <v>5</v>
      </c>
    </row>
  </sheetData>
  <sheetProtection sheet="1" objects="1" scenarios="1"/>
  <mergeCells count="71">
    <mergeCell ref="B110:B111"/>
    <mergeCell ref="B112:B113"/>
    <mergeCell ref="B114:B115"/>
    <mergeCell ref="B116:B117"/>
    <mergeCell ref="B8:B9"/>
    <mergeCell ref="B10:B11"/>
    <mergeCell ref="B12:B13"/>
    <mergeCell ref="B14:B15"/>
    <mergeCell ref="B16:B17"/>
    <mergeCell ref="B18:B19"/>
    <mergeCell ref="B98:B99"/>
    <mergeCell ref="B100:B101"/>
    <mergeCell ref="B102:B103"/>
    <mergeCell ref="B104:B105"/>
    <mergeCell ref="B106:B107"/>
    <mergeCell ref="B74:B75"/>
    <mergeCell ref="B76:B77"/>
    <mergeCell ref="B78:B79"/>
    <mergeCell ref="B80:B81"/>
    <mergeCell ref="B108:B109"/>
    <mergeCell ref="B86:B87"/>
    <mergeCell ref="B88:B89"/>
    <mergeCell ref="B90:B91"/>
    <mergeCell ref="B92:B93"/>
    <mergeCell ref="B94:B95"/>
    <mergeCell ref="B96:B97"/>
    <mergeCell ref="B82:B83"/>
    <mergeCell ref="B84:B85"/>
    <mergeCell ref="B66:B67"/>
    <mergeCell ref="B64:B65"/>
    <mergeCell ref="B68:B69"/>
    <mergeCell ref="B70:B71"/>
    <mergeCell ref="B72:B73"/>
    <mergeCell ref="M6:N6"/>
    <mergeCell ref="P6:Q6"/>
    <mergeCell ref="E7:I7"/>
    <mergeCell ref="B44:B45"/>
    <mergeCell ref="B46:B47"/>
    <mergeCell ref="B26:B27"/>
    <mergeCell ref="B28:B29"/>
    <mergeCell ref="B30:B31"/>
    <mergeCell ref="B32:B33"/>
    <mergeCell ref="B40:B41"/>
    <mergeCell ref="B42:B43"/>
    <mergeCell ref="B20:B21"/>
    <mergeCell ref="B22:B23"/>
    <mergeCell ref="B24:B25"/>
    <mergeCell ref="B34:B35"/>
    <mergeCell ref="B36:B37"/>
    <mergeCell ref="B1:G1"/>
    <mergeCell ref="B3:E3"/>
    <mergeCell ref="B6:B7"/>
    <mergeCell ref="C6:C7"/>
    <mergeCell ref="D6:D7"/>
    <mergeCell ref="E6:K6"/>
    <mergeCell ref="B4:K4"/>
    <mergeCell ref="C64:C65"/>
    <mergeCell ref="D64:D65"/>
    <mergeCell ref="E64:K64"/>
    <mergeCell ref="E65:I65"/>
    <mergeCell ref="B5:K5"/>
    <mergeCell ref="B63:K63"/>
    <mergeCell ref="B50:B51"/>
    <mergeCell ref="B52:B53"/>
    <mergeCell ref="B54:B55"/>
    <mergeCell ref="B56:B57"/>
    <mergeCell ref="B61:E61"/>
    <mergeCell ref="B62:K62"/>
    <mergeCell ref="B38:B39"/>
    <mergeCell ref="B58:B59"/>
    <mergeCell ref="B48:B49"/>
  </mergeCells>
  <printOptions horizontalCentered="1"/>
  <pageMargins left="0.5905511811023623" right="0.5905511811023623" top="0.98425196850393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mj_dick</dc:creator>
  <cp:keywords/>
  <dc:description/>
  <cp:lastModifiedBy>JAVIER PORRAS MARTIN</cp:lastModifiedBy>
  <cp:lastPrinted>2019-04-24T07:01:24Z</cp:lastPrinted>
  <dcterms:created xsi:type="dcterms:W3CDTF">2004-01-30T11:56:33Z</dcterms:created>
  <dcterms:modified xsi:type="dcterms:W3CDTF">2019-09-24T08:10:38Z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d22e57f952184fdf8b531c5591712f76</vt:lpwstr>
  </property>
</Properties>
</file>